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Planeacion\PIFI\PFCE 2016-2017\DES\Anexo XIII\"/>
    </mc:Choice>
  </mc:AlternateContent>
  <bookViews>
    <workbookView xWindow="0" yWindow="60" windowWidth="15600" windowHeight="9660"/>
  </bookViews>
  <sheets>
    <sheet name="FormatoDES" sheetId="1" r:id="rId1"/>
  </sheets>
  <definedNames>
    <definedName name="_xlnm.Print_Area" localSheetId="0">FormatoDES!$A$1:$V$349</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7" i="1" l="1"/>
  <c r="D207" i="1"/>
  <c r="D203" i="1"/>
  <c r="D205" i="1"/>
  <c r="B200" i="1"/>
  <c r="E187" i="1" l="1"/>
  <c r="G186" i="1"/>
  <c r="M149" i="1"/>
  <c r="N87" i="1" l="1"/>
  <c r="O87" i="1"/>
  <c r="P87" i="1"/>
  <c r="Q87" i="1"/>
  <c r="R87" i="1"/>
  <c r="S87" i="1"/>
  <c r="N88" i="1"/>
  <c r="O88" i="1"/>
  <c r="P88" i="1"/>
  <c r="Q88" i="1"/>
  <c r="R88" i="1"/>
  <c r="S88" i="1"/>
  <c r="N99" i="1"/>
  <c r="O99" i="1"/>
  <c r="P99" i="1"/>
  <c r="Q99" i="1"/>
  <c r="R99" i="1"/>
  <c r="S99" i="1"/>
  <c r="N100" i="1"/>
  <c r="O100" i="1"/>
  <c r="P100" i="1"/>
  <c r="Q100" i="1"/>
  <c r="R100" i="1"/>
  <c r="S100" i="1"/>
  <c r="B105" i="1"/>
  <c r="C105" i="1"/>
  <c r="D105" i="1"/>
  <c r="E105" i="1"/>
  <c r="F105" i="1"/>
  <c r="G105" i="1"/>
  <c r="H105" i="1"/>
  <c r="I105" i="1"/>
  <c r="J105" i="1"/>
  <c r="K105" i="1"/>
  <c r="L105" i="1"/>
  <c r="M105" i="1"/>
  <c r="N105" i="1"/>
  <c r="O105" i="1"/>
  <c r="P105" i="1"/>
  <c r="Q105" i="1"/>
  <c r="R105" i="1"/>
  <c r="S105" i="1"/>
  <c r="B106" i="1"/>
  <c r="C106" i="1"/>
  <c r="D106" i="1"/>
  <c r="E106" i="1"/>
  <c r="F106" i="1"/>
  <c r="G106" i="1"/>
  <c r="H106" i="1"/>
  <c r="I106" i="1"/>
  <c r="J106" i="1"/>
  <c r="K106" i="1"/>
  <c r="L106" i="1"/>
  <c r="M106" i="1"/>
  <c r="N106" i="1"/>
  <c r="O106" i="1"/>
  <c r="P106" i="1"/>
  <c r="Q106" i="1"/>
  <c r="R106" i="1"/>
  <c r="S106" i="1"/>
  <c r="B111" i="1"/>
  <c r="C111" i="1"/>
  <c r="D111" i="1"/>
  <c r="E111" i="1"/>
  <c r="F111" i="1"/>
  <c r="G111" i="1"/>
  <c r="H111" i="1"/>
  <c r="I111" i="1"/>
  <c r="J111" i="1"/>
  <c r="K111" i="1"/>
  <c r="L111" i="1"/>
  <c r="M111" i="1"/>
  <c r="B112" i="1"/>
  <c r="C112" i="1"/>
  <c r="D112" i="1"/>
  <c r="E112" i="1"/>
  <c r="F112" i="1"/>
  <c r="G112" i="1"/>
  <c r="H112" i="1"/>
  <c r="I112" i="1"/>
  <c r="J112" i="1"/>
  <c r="K112" i="1"/>
  <c r="L112" i="1"/>
  <c r="M112" i="1"/>
  <c r="Q112" i="1" l="1"/>
  <c r="P112" i="1"/>
  <c r="R111" i="1"/>
  <c r="N111" i="1"/>
  <c r="S111" i="1"/>
  <c r="O111" i="1"/>
  <c r="S112" i="1"/>
  <c r="O112" i="1"/>
  <c r="Q111" i="1"/>
  <c r="R112" i="1"/>
  <c r="N112" i="1"/>
  <c r="P111" i="1"/>
  <c r="M348" i="1" l="1"/>
  <c r="K348" i="1"/>
  <c r="I348" i="1"/>
  <c r="G348" i="1"/>
  <c r="E348" i="1"/>
  <c r="C348" i="1"/>
  <c r="M342" i="1"/>
  <c r="L342" i="1"/>
  <c r="H342" i="1"/>
  <c r="G342" i="1"/>
  <c r="F342" i="1"/>
  <c r="B342" i="1"/>
  <c r="M341" i="1"/>
  <c r="L341" i="1"/>
  <c r="H341" i="1"/>
  <c r="G341" i="1"/>
  <c r="F341" i="1"/>
  <c r="B341" i="1"/>
  <c r="M340" i="1"/>
  <c r="L340" i="1"/>
  <c r="H340" i="1"/>
  <c r="G340" i="1"/>
  <c r="F340" i="1"/>
  <c r="B340" i="1"/>
  <c r="M339" i="1"/>
  <c r="L339" i="1"/>
  <c r="H339" i="1"/>
  <c r="G339" i="1"/>
  <c r="F339" i="1"/>
  <c r="B339" i="1"/>
  <c r="M338" i="1"/>
  <c r="L338" i="1"/>
  <c r="H338" i="1"/>
  <c r="G338" i="1"/>
  <c r="F338" i="1"/>
  <c r="B338" i="1"/>
  <c r="M337" i="1"/>
  <c r="L337" i="1"/>
  <c r="H337" i="1"/>
  <c r="G337" i="1"/>
  <c r="F337" i="1"/>
  <c r="B337" i="1"/>
  <c r="M336" i="1"/>
  <c r="L336" i="1"/>
  <c r="H336" i="1"/>
  <c r="G336" i="1"/>
  <c r="F336" i="1"/>
  <c r="B336" i="1"/>
  <c r="M335" i="1"/>
  <c r="L335" i="1"/>
  <c r="H335" i="1"/>
  <c r="G335" i="1"/>
  <c r="F335" i="1"/>
  <c r="B335" i="1"/>
  <c r="M331" i="1"/>
  <c r="L331" i="1"/>
  <c r="H331" i="1"/>
  <c r="G331" i="1"/>
  <c r="F331" i="1"/>
  <c r="B331" i="1"/>
  <c r="M330" i="1"/>
  <c r="L330" i="1"/>
  <c r="H330" i="1"/>
  <c r="G330" i="1"/>
  <c r="F330" i="1"/>
  <c r="B330" i="1"/>
  <c r="M329" i="1"/>
  <c r="L329" i="1"/>
  <c r="H329" i="1"/>
  <c r="G329" i="1"/>
  <c r="F329" i="1"/>
  <c r="B329" i="1"/>
  <c r="M328" i="1"/>
  <c r="L328" i="1"/>
  <c r="H328" i="1"/>
  <c r="G328" i="1"/>
  <c r="F328" i="1"/>
  <c r="B328" i="1"/>
  <c r="M327" i="1"/>
  <c r="L327" i="1"/>
  <c r="H327" i="1"/>
  <c r="G327" i="1"/>
  <c r="F327" i="1"/>
  <c r="B327" i="1"/>
  <c r="M326" i="1"/>
  <c r="L326" i="1"/>
  <c r="H326" i="1"/>
  <c r="G326" i="1"/>
  <c r="F326" i="1"/>
  <c r="B326" i="1"/>
  <c r="M325" i="1"/>
  <c r="L325" i="1"/>
  <c r="H325" i="1"/>
  <c r="G325" i="1"/>
  <c r="F325" i="1"/>
  <c r="B325" i="1"/>
  <c r="M324" i="1"/>
  <c r="L324" i="1"/>
  <c r="H324" i="1"/>
  <c r="G324" i="1"/>
  <c r="F324" i="1"/>
  <c r="B324" i="1"/>
  <c r="M320" i="1"/>
  <c r="L320" i="1"/>
  <c r="H320" i="1"/>
  <c r="G320" i="1"/>
  <c r="F320" i="1"/>
  <c r="B320" i="1"/>
  <c r="M319" i="1"/>
  <c r="L319" i="1"/>
  <c r="H319" i="1"/>
  <c r="G319" i="1"/>
  <c r="F319" i="1"/>
  <c r="B319" i="1"/>
  <c r="M318" i="1"/>
  <c r="L318" i="1"/>
  <c r="H318" i="1"/>
  <c r="G318" i="1"/>
  <c r="F318" i="1"/>
  <c r="B318" i="1"/>
  <c r="M317" i="1"/>
  <c r="L317" i="1"/>
  <c r="H317" i="1"/>
  <c r="G317" i="1"/>
  <c r="F317" i="1"/>
  <c r="B317" i="1"/>
  <c r="M316" i="1"/>
  <c r="L316" i="1"/>
  <c r="H316" i="1"/>
  <c r="G316" i="1"/>
  <c r="F316" i="1"/>
  <c r="B316" i="1"/>
  <c r="M315" i="1"/>
  <c r="L315" i="1"/>
  <c r="H315" i="1"/>
  <c r="G315" i="1"/>
  <c r="F315" i="1"/>
  <c r="B315" i="1"/>
  <c r="M314" i="1"/>
  <c r="L314" i="1"/>
  <c r="H314" i="1"/>
  <c r="G314" i="1"/>
  <c r="F314" i="1"/>
  <c r="B314" i="1"/>
  <c r="M313" i="1"/>
  <c r="L313" i="1"/>
  <c r="H313" i="1"/>
  <c r="G313" i="1"/>
  <c r="F313" i="1"/>
  <c r="B313" i="1"/>
  <c r="M305" i="1"/>
  <c r="K305" i="1"/>
  <c r="I305" i="1"/>
  <c r="G305" i="1"/>
  <c r="E305" i="1"/>
  <c r="C305" i="1"/>
  <c r="M294" i="1"/>
  <c r="L294" i="1"/>
  <c r="K294" i="1"/>
  <c r="J294" i="1"/>
  <c r="I294" i="1"/>
  <c r="H294" i="1"/>
  <c r="G294" i="1"/>
  <c r="F294" i="1"/>
  <c r="E294" i="1"/>
  <c r="D294" i="1"/>
  <c r="C294" i="1"/>
  <c r="B294" i="1"/>
  <c r="L281" i="1"/>
  <c r="M280" i="1" s="1"/>
  <c r="J281" i="1"/>
  <c r="K278" i="1" s="1"/>
  <c r="H281" i="1"/>
  <c r="I280" i="1" s="1"/>
  <c r="F281" i="1"/>
  <c r="G278" i="1" s="1"/>
  <c r="D281" i="1"/>
  <c r="B281" i="1"/>
  <c r="K280" i="1"/>
  <c r="E280" i="1"/>
  <c r="C280" i="1"/>
  <c r="M279" i="1"/>
  <c r="K279" i="1"/>
  <c r="I279" i="1"/>
  <c r="E279" i="1"/>
  <c r="C279" i="1"/>
  <c r="I278" i="1"/>
  <c r="E278" i="1"/>
  <c r="C278" i="1"/>
  <c r="S267" i="1"/>
  <c r="P267" i="1"/>
  <c r="M267" i="1"/>
  <c r="J267" i="1"/>
  <c r="G267" i="1"/>
  <c r="D267" i="1"/>
  <c r="S266" i="1"/>
  <c r="P266" i="1"/>
  <c r="M266" i="1"/>
  <c r="J266" i="1"/>
  <c r="G266" i="1"/>
  <c r="D266" i="1"/>
  <c r="S265" i="1"/>
  <c r="P265" i="1"/>
  <c r="M265" i="1"/>
  <c r="J265" i="1"/>
  <c r="G265" i="1"/>
  <c r="D265" i="1"/>
  <c r="S264" i="1"/>
  <c r="Q264" i="1"/>
  <c r="P264" i="1"/>
  <c r="N264" i="1"/>
  <c r="M264" i="1"/>
  <c r="K264" i="1"/>
  <c r="J264" i="1"/>
  <c r="H264" i="1"/>
  <c r="G264" i="1"/>
  <c r="E264" i="1"/>
  <c r="D264" i="1"/>
  <c r="B264" i="1"/>
  <c r="S263" i="1"/>
  <c r="Q263" i="1"/>
  <c r="P263" i="1"/>
  <c r="N263" i="1"/>
  <c r="M263" i="1"/>
  <c r="K263" i="1"/>
  <c r="J263" i="1"/>
  <c r="H263" i="1"/>
  <c r="G263" i="1"/>
  <c r="E263" i="1"/>
  <c r="D263" i="1"/>
  <c r="B263" i="1"/>
  <c r="S262" i="1"/>
  <c r="Q262" i="1"/>
  <c r="P262" i="1"/>
  <c r="N262" i="1"/>
  <c r="M262" i="1"/>
  <c r="K262" i="1"/>
  <c r="J262" i="1"/>
  <c r="H262" i="1"/>
  <c r="G262" i="1"/>
  <c r="E262" i="1"/>
  <c r="D262" i="1"/>
  <c r="B262" i="1"/>
  <c r="S261" i="1"/>
  <c r="Q261" i="1"/>
  <c r="P261" i="1"/>
  <c r="N261" i="1"/>
  <c r="M261" i="1"/>
  <c r="K261" i="1"/>
  <c r="J261" i="1"/>
  <c r="H261" i="1"/>
  <c r="G261" i="1"/>
  <c r="E261" i="1"/>
  <c r="D261" i="1"/>
  <c r="B261" i="1"/>
  <c r="S260" i="1"/>
  <c r="P260" i="1"/>
  <c r="M260" i="1"/>
  <c r="J260" i="1"/>
  <c r="G260" i="1"/>
  <c r="D260" i="1"/>
  <c r="S259" i="1"/>
  <c r="P259" i="1"/>
  <c r="M259" i="1"/>
  <c r="J259" i="1"/>
  <c r="G259" i="1"/>
  <c r="D259" i="1"/>
  <c r="S258" i="1"/>
  <c r="P258" i="1"/>
  <c r="M258" i="1"/>
  <c r="J258" i="1"/>
  <c r="G258" i="1"/>
  <c r="D258" i="1"/>
  <c r="S257" i="1"/>
  <c r="P257" i="1"/>
  <c r="M257" i="1"/>
  <c r="J257" i="1"/>
  <c r="G257" i="1"/>
  <c r="D257" i="1"/>
  <c r="S256" i="1"/>
  <c r="Q256" i="1"/>
  <c r="P256" i="1"/>
  <c r="N256" i="1"/>
  <c r="M256" i="1"/>
  <c r="K256" i="1"/>
  <c r="J256" i="1"/>
  <c r="H256" i="1"/>
  <c r="G256" i="1"/>
  <c r="E256" i="1"/>
  <c r="D256" i="1"/>
  <c r="B256" i="1"/>
  <c r="S255" i="1"/>
  <c r="Q255" i="1"/>
  <c r="P255" i="1"/>
  <c r="N255" i="1"/>
  <c r="M255" i="1"/>
  <c r="K255" i="1"/>
  <c r="J255" i="1"/>
  <c r="H255" i="1"/>
  <c r="G255" i="1"/>
  <c r="E255" i="1"/>
  <c r="D255" i="1"/>
  <c r="B255" i="1"/>
  <c r="S254" i="1"/>
  <c r="Q254" i="1"/>
  <c r="P254" i="1"/>
  <c r="N254" i="1"/>
  <c r="M254" i="1"/>
  <c r="K254" i="1"/>
  <c r="J254" i="1"/>
  <c r="H254" i="1"/>
  <c r="G254" i="1"/>
  <c r="E254" i="1"/>
  <c r="D254" i="1"/>
  <c r="B254" i="1"/>
  <c r="S253" i="1"/>
  <c r="Q253" i="1"/>
  <c r="P253" i="1"/>
  <c r="N253" i="1"/>
  <c r="M253" i="1"/>
  <c r="K253" i="1"/>
  <c r="J253" i="1"/>
  <c r="H253" i="1"/>
  <c r="G253" i="1"/>
  <c r="E253" i="1"/>
  <c r="D253" i="1"/>
  <c r="B253" i="1"/>
  <c r="S252" i="1"/>
  <c r="P252" i="1"/>
  <c r="M252" i="1"/>
  <c r="J252" i="1"/>
  <c r="G252" i="1"/>
  <c r="D252" i="1"/>
  <c r="S251" i="1"/>
  <c r="P251" i="1"/>
  <c r="M251" i="1"/>
  <c r="J251" i="1"/>
  <c r="G251" i="1"/>
  <c r="D251" i="1"/>
  <c r="S250" i="1"/>
  <c r="P250" i="1"/>
  <c r="M250" i="1"/>
  <c r="J250" i="1"/>
  <c r="G250" i="1"/>
  <c r="D250" i="1"/>
  <c r="S249" i="1"/>
  <c r="P249" i="1"/>
  <c r="M249" i="1"/>
  <c r="J249" i="1"/>
  <c r="G249" i="1"/>
  <c r="D249" i="1"/>
  <c r="M243" i="1"/>
  <c r="K243" i="1"/>
  <c r="I243" i="1"/>
  <c r="G243" i="1"/>
  <c r="E243" i="1"/>
  <c r="C243" i="1"/>
  <c r="M242" i="1"/>
  <c r="K242" i="1"/>
  <c r="I242" i="1"/>
  <c r="G242" i="1"/>
  <c r="E242" i="1"/>
  <c r="C242" i="1"/>
  <c r="M238" i="1"/>
  <c r="K238" i="1"/>
  <c r="I238" i="1"/>
  <c r="G238" i="1"/>
  <c r="E238" i="1"/>
  <c r="C238" i="1"/>
  <c r="M237" i="1"/>
  <c r="K237" i="1"/>
  <c r="I237" i="1"/>
  <c r="G237" i="1"/>
  <c r="E237" i="1"/>
  <c r="C237" i="1"/>
  <c r="M235" i="1"/>
  <c r="K235" i="1"/>
  <c r="I235" i="1"/>
  <c r="G235" i="1"/>
  <c r="E235" i="1"/>
  <c r="C235" i="1"/>
  <c r="M234" i="1"/>
  <c r="K234" i="1"/>
  <c r="I234" i="1"/>
  <c r="G234" i="1"/>
  <c r="E234" i="1"/>
  <c r="C234" i="1"/>
  <c r="M233" i="1"/>
  <c r="K233" i="1"/>
  <c r="I233" i="1"/>
  <c r="G233" i="1"/>
  <c r="E233" i="1"/>
  <c r="C233" i="1"/>
  <c r="M232" i="1"/>
  <c r="K232" i="1"/>
  <c r="I232" i="1"/>
  <c r="G232" i="1"/>
  <c r="E232" i="1"/>
  <c r="C232" i="1"/>
  <c r="I231" i="1"/>
  <c r="G231" i="1"/>
  <c r="E231" i="1"/>
  <c r="C231" i="1"/>
  <c r="M230" i="1"/>
  <c r="K230" i="1"/>
  <c r="I230" i="1"/>
  <c r="G230" i="1"/>
  <c r="E230" i="1"/>
  <c r="C230" i="1"/>
  <c r="M229" i="1"/>
  <c r="K229" i="1"/>
  <c r="I229" i="1"/>
  <c r="J231" i="1" s="1"/>
  <c r="K231" i="1" s="1"/>
  <c r="L231" i="1" s="1"/>
  <c r="M231" i="1" s="1"/>
  <c r="G229" i="1"/>
  <c r="E229" i="1"/>
  <c r="C229" i="1"/>
  <c r="M227" i="1"/>
  <c r="K227" i="1"/>
  <c r="I227" i="1"/>
  <c r="G227" i="1"/>
  <c r="E227" i="1"/>
  <c r="C227" i="1"/>
  <c r="I226" i="1"/>
  <c r="G226" i="1"/>
  <c r="E226" i="1"/>
  <c r="C226" i="1"/>
  <c r="M225" i="1"/>
  <c r="K225" i="1"/>
  <c r="I225" i="1"/>
  <c r="G225" i="1"/>
  <c r="E225" i="1"/>
  <c r="C225" i="1"/>
  <c r="M224" i="1"/>
  <c r="K224" i="1"/>
  <c r="I224" i="1"/>
  <c r="J226" i="1" s="1"/>
  <c r="K226" i="1" s="1"/>
  <c r="G224" i="1"/>
  <c r="E224" i="1"/>
  <c r="C224" i="1"/>
  <c r="M222" i="1"/>
  <c r="K222" i="1"/>
  <c r="I222" i="1"/>
  <c r="G222" i="1"/>
  <c r="E222" i="1"/>
  <c r="C222" i="1"/>
  <c r="M212" i="1"/>
  <c r="K212" i="1"/>
  <c r="I212" i="1"/>
  <c r="G212" i="1"/>
  <c r="E212" i="1"/>
  <c r="C212" i="1"/>
  <c r="M208" i="1"/>
  <c r="K208" i="1"/>
  <c r="I208" i="1"/>
  <c r="G208" i="1"/>
  <c r="E208" i="1"/>
  <c r="C208" i="1"/>
  <c r="M206" i="1"/>
  <c r="K206" i="1"/>
  <c r="I206" i="1"/>
  <c r="G206" i="1"/>
  <c r="E206" i="1"/>
  <c r="C206" i="1"/>
  <c r="M204" i="1"/>
  <c r="K204" i="1"/>
  <c r="I204" i="1"/>
  <c r="G204" i="1"/>
  <c r="E204" i="1"/>
  <c r="C204" i="1"/>
  <c r="M202" i="1"/>
  <c r="K202" i="1"/>
  <c r="I202" i="1"/>
  <c r="G202" i="1"/>
  <c r="E202" i="1"/>
  <c r="C202" i="1"/>
  <c r="L201" i="1"/>
  <c r="M201" i="1" s="1"/>
  <c r="J201" i="1"/>
  <c r="K201" i="1" s="1"/>
  <c r="H201" i="1"/>
  <c r="I201" i="1" s="1"/>
  <c r="F201" i="1"/>
  <c r="G201" i="1" s="1"/>
  <c r="D201" i="1"/>
  <c r="E201" i="1" s="1"/>
  <c r="B201" i="1"/>
  <c r="C201" i="1" s="1"/>
  <c r="M200" i="1"/>
  <c r="K200" i="1"/>
  <c r="I200" i="1"/>
  <c r="G200" i="1"/>
  <c r="E200" i="1"/>
  <c r="C200" i="1"/>
  <c r="M199" i="1"/>
  <c r="K199" i="1"/>
  <c r="I199" i="1"/>
  <c r="G199" i="1"/>
  <c r="E199" i="1"/>
  <c r="C199" i="1"/>
  <c r="M198" i="1"/>
  <c r="K198" i="1"/>
  <c r="I198" i="1"/>
  <c r="G198" i="1"/>
  <c r="E198" i="1"/>
  <c r="C198" i="1"/>
  <c r="M197" i="1"/>
  <c r="K197" i="1"/>
  <c r="I197" i="1"/>
  <c r="G197" i="1"/>
  <c r="E197" i="1"/>
  <c r="C197" i="1"/>
  <c r="L189" i="1"/>
  <c r="M188" i="1" s="1"/>
  <c r="J189" i="1"/>
  <c r="K189" i="1" s="1"/>
  <c r="H189" i="1"/>
  <c r="I189" i="1" s="1"/>
  <c r="F189" i="1"/>
  <c r="G189" i="1" s="1"/>
  <c r="D189" i="1"/>
  <c r="B189" i="1"/>
  <c r="C189" i="1" s="1"/>
  <c r="M186" i="1"/>
  <c r="K186" i="1"/>
  <c r="I186" i="1"/>
  <c r="E186" i="1"/>
  <c r="C186" i="1"/>
  <c r="L181" i="1"/>
  <c r="M181" i="1" s="1"/>
  <c r="J181" i="1"/>
  <c r="K180" i="1" s="1"/>
  <c r="H181" i="1"/>
  <c r="I181" i="1" s="1"/>
  <c r="F181" i="1"/>
  <c r="G180" i="1" s="1"/>
  <c r="D181" i="1"/>
  <c r="E181" i="1" s="1"/>
  <c r="B181" i="1"/>
  <c r="C180" i="1" s="1"/>
  <c r="M178" i="1"/>
  <c r="K178" i="1"/>
  <c r="I178" i="1"/>
  <c r="G178" i="1"/>
  <c r="E178" i="1"/>
  <c r="C178" i="1"/>
  <c r="M177" i="1"/>
  <c r="K177" i="1"/>
  <c r="I177" i="1"/>
  <c r="G177" i="1"/>
  <c r="E177" i="1"/>
  <c r="C177" i="1"/>
  <c r="M176" i="1"/>
  <c r="K176" i="1"/>
  <c r="I176" i="1"/>
  <c r="G176" i="1"/>
  <c r="E176" i="1"/>
  <c r="C176" i="1"/>
  <c r="M175" i="1"/>
  <c r="K175" i="1"/>
  <c r="I175" i="1"/>
  <c r="G175" i="1"/>
  <c r="E175" i="1"/>
  <c r="C175" i="1"/>
  <c r="M174" i="1"/>
  <c r="K174" i="1"/>
  <c r="I174" i="1"/>
  <c r="G174" i="1"/>
  <c r="E174" i="1"/>
  <c r="C174" i="1"/>
  <c r="M173" i="1"/>
  <c r="K173" i="1"/>
  <c r="I173" i="1"/>
  <c r="G173" i="1"/>
  <c r="E173" i="1"/>
  <c r="C173" i="1"/>
  <c r="M172" i="1"/>
  <c r="K172" i="1"/>
  <c r="I172" i="1"/>
  <c r="G172" i="1"/>
  <c r="E172" i="1"/>
  <c r="C172" i="1"/>
  <c r="M171" i="1"/>
  <c r="K171" i="1"/>
  <c r="I171" i="1"/>
  <c r="G171" i="1"/>
  <c r="E171" i="1"/>
  <c r="C171" i="1"/>
  <c r="M170" i="1"/>
  <c r="K170" i="1"/>
  <c r="I170" i="1"/>
  <c r="G170" i="1"/>
  <c r="E170" i="1"/>
  <c r="C170" i="1"/>
  <c r="R163" i="1"/>
  <c r="Q163" i="1"/>
  <c r="O163" i="1"/>
  <c r="N163" i="1"/>
  <c r="L163" i="1"/>
  <c r="K163" i="1"/>
  <c r="I163" i="1"/>
  <c r="H163" i="1"/>
  <c r="F163" i="1"/>
  <c r="E163" i="1"/>
  <c r="C163" i="1"/>
  <c r="B163" i="1"/>
  <c r="R162" i="1"/>
  <c r="Q162" i="1"/>
  <c r="O162" i="1"/>
  <c r="N162" i="1"/>
  <c r="L162" i="1"/>
  <c r="K162" i="1"/>
  <c r="I162" i="1"/>
  <c r="H162" i="1"/>
  <c r="F162" i="1"/>
  <c r="E162" i="1"/>
  <c r="C162" i="1"/>
  <c r="B162" i="1"/>
  <c r="R161" i="1"/>
  <c r="Q161" i="1"/>
  <c r="O161" i="1"/>
  <c r="N161" i="1"/>
  <c r="L161" i="1"/>
  <c r="K161" i="1"/>
  <c r="I161" i="1"/>
  <c r="H161" i="1"/>
  <c r="F161" i="1"/>
  <c r="E161" i="1"/>
  <c r="C161" i="1"/>
  <c r="B161" i="1"/>
  <c r="R160" i="1"/>
  <c r="Q160" i="1"/>
  <c r="O160" i="1"/>
  <c r="N160" i="1"/>
  <c r="L160" i="1"/>
  <c r="K160" i="1"/>
  <c r="I160" i="1"/>
  <c r="H160" i="1"/>
  <c r="F160" i="1"/>
  <c r="E160" i="1"/>
  <c r="C160" i="1"/>
  <c r="B160" i="1"/>
  <c r="R157" i="1"/>
  <c r="Q157" i="1"/>
  <c r="O157" i="1"/>
  <c r="N157" i="1"/>
  <c r="L157" i="1"/>
  <c r="K157" i="1"/>
  <c r="I157" i="1"/>
  <c r="H157" i="1"/>
  <c r="F157" i="1"/>
  <c r="E157" i="1"/>
  <c r="C157" i="1"/>
  <c r="B157" i="1"/>
  <c r="R156" i="1"/>
  <c r="Q156" i="1"/>
  <c r="O156" i="1"/>
  <c r="N156" i="1"/>
  <c r="L156" i="1"/>
  <c r="K156" i="1"/>
  <c r="I156" i="1"/>
  <c r="H156" i="1"/>
  <c r="F156" i="1"/>
  <c r="E156" i="1"/>
  <c r="C156" i="1"/>
  <c r="B156" i="1"/>
  <c r="R155" i="1"/>
  <c r="Q155" i="1"/>
  <c r="O155" i="1"/>
  <c r="N155" i="1"/>
  <c r="L155" i="1"/>
  <c r="K155" i="1"/>
  <c r="I155" i="1"/>
  <c r="H155" i="1"/>
  <c r="F155" i="1"/>
  <c r="E155" i="1"/>
  <c r="C155" i="1"/>
  <c r="B155" i="1"/>
  <c r="S151" i="1"/>
  <c r="P151" i="1"/>
  <c r="M151" i="1"/>
  <c r="J151" i="1"/>
  <c r="G151" i="1"/>
  <c r="D151" i="1"/>
  <c r="S150" i="1"/>
  <c r="P150" i="1"/>
  <c r="M150" i="1"/>
  <c r="J150" i="1"/>
  <c r="G150" i="1"/>
  <c r="D150" i="1"/>
  <c r="S149" i="1"/>
  <c r="P149" i="1"/>
  <c r="J149" i="1"/>
  <c r="G149" i="1"/>
  <c r="D149" i="1"/>
  <c r="S148" i="1"/>
  <c r="P148" i="1"/>
  <c r="M148" i="1"/>
  <c r="J148" i="1"/>
  <c r="G148" i="1"/>
  <c r="D148" i="1"/>
  <c r="S147" i="1"/>
  <c r="P147" i="1"/>
  <c r="M147" i="1"/>
  <c r="J147" i="1"/>
  <c r="G147" i="1"/>
  <c r="D147" i="1"/>
  <c r="S146" i="1"/>
  <c r="P146" i="1"/>
  <c r="M146" i="1"/>
  <c r="J146" i="1"/>
  <c r="G146" i="1"/>
  <c r="D146" i="1"/>
  <c r="R145" i="1"/>
  <c r="R159" i="1" s="1"/>
  <c r="Q145" i="1"/>
  <c r="Q158" i="1" s="1"/>
  <c r="O145" i="1"/>
  <c r="O159" i="1" s="1"/>
  <c r="N145" i="1"/>
  <c r="N159" i="1" s="1"/>
  <c r="L145" i="1"/>
  <c r="L158" i="1" s="1"/>
  <c r="K145" i="1"/>
  <c r="K159" i="1" s="1"/>
  <c r="I145" i="1"/>
  <c r="I158" i="1" s="1"/>
  <c r="H145" i="1"/>
  <c r="H158" i="1" s="1"/>
  <c r="F145" i="1"/>
  <c r="F159" i="1" s="1"/>
  <c r="E145" i="1"/>
  <c r="E158" i="1" s="1"/>
  <c r="C145" i="1"/>
  <c r="C159" i="1" s="1"/>
  <c r="B145" i="1"/>
  <c r="B159" i="1" s="1"/>
  <c r="S144" i="1"/>
  <c r="P144" i="1"/>
  <c r="M144" i="1"/>
  <c r="J144" i="1"/>
  <c r="G144" i="1"/>
  <c r="D144" i="1"/>
  <c r="S143" i="1"/>
  <c r="P143" i="1"/>
  <c r="M143" i="1"/>
  <c r="J143" i="1"/>
  <c r="G143" i="1"/>
  <c r="D143" i="1"/>
  <c r="S142" i="1"/>
  <c r="P142" i="1"/>
  <c r="M142" i="1"/>
  <c r="J142" i="1"/>
  <c r="G142" i="1"/>
  <c r="D142" i="1"/>
  <c r="R136" i="1"/>
  <c r="R164" i="1" s="1"/>
  <c r="Q136" i="1"/>
  <c r="Q164" i="1" s="1"/>
  <c r="O136" i="1"/>
  <c r="O164" i="1" s="1"/>
  <c r="N136" i="1"/>
  <c r="N164" i="1" s="1"/>
  <c r="L136" i="1"/>
  <c r="L164" i="1" s="1"/>
  <c r="K136" i="1"/>
  <c r="K164" i="1" s="1"/>
  <c r="I136" i="1"/>
  <c r="I164" i="1" s="1"/>
  <c r="H136" i="1"/>
  <c r="H164" i="1" s="1"/>
  <c r="F136" i="1"/>
  <c r="F164" i="1" s="1"/>
  <c r="E136" i="1"/>
  <c r="E164" i="1" s="1"/>
  <c r="C136" i="1"/>
  <c r="C164" i="1" s="1"/>
  <c r="B136" i="1"/>
  <c r="B164" i="1" s="1"/>
  <c r="S135" i="1"/>
  <c r="P135" i="1"/>
  <c r="M135" i="1"/>
  <c r="J135" i="1"/>
  <c r="G135" i="1"/>
  <c r="D135" i="1"/>
  <c r="S134" i="1"/>
  <c r="P134" i="1"/>
  <c r="M134" i="1"/>
  <c r="J134" i="1"/>
  <c r="G134" i="1"/>
  <c r="D134" i="1"/>
  <c r="S128" i="1"/>
  <c r="R128" i="1"/>
  <c r="Q128" i="1"/>
  <c r="P128" i="1"/>
  <c r="O128" i="1"/>
  <c r="N128" i="1"/>
  <c r="M128" i="1"/>
  <c r="L128" i="1"/>
  <c r="K128" i="1"/>
  <c r="J128" i="1"/>
  <c r="I128" i="1"/>
  <c r="H128" i="1"/>
  <c r="G128" i="1"/>
  <c r="F128" i="1"/>
  <c r="E128" i="1"/>
  <c r="D128" i="1"/>
  <c r="C128" i="1"/>
  <c r="B128" i="1"/>
  <c r="G181" i="1"/>
  <c r="M210" i="1"/>
  <c r="K210" i="1"/>
  <c r="I213" i="1"/>
  <c r="G213" i="1"/>
  <c r="E210" i="1"/>
  <c r="C210" i="1"/>
  <c r="M236" i="1"/>
  <c r="K236" i="1"/>
  <c r="I236" i="1"/>
  <c r="G236" i="1"/>
  <c r="E236" i="1"/>
  <c r="C236" i="1"/>
  <c r="M278" i="1" l="1"/>
  <c r="G279" i="1"/>
  <c r="G280" i="1"/>
  <c r="G179" i="1"/>
  <c r="C187" i="1"/>
  <c r="O137" i="1"/>
  <c r="M187" i="1"/>
  <c r="E189" i="1"/>
  <c r="M179" i="1"/>
  <c r="G187" i="1"/>
  <c r="E188" i="1"/>
  <c r="I179" i="1"/>
  <c r="G188" i="1"/>
  <c r="M189" i="1"/>
  <c r="E179" i="1"/>
  <c r="E180" i="1"/>
  <c r="C181" i="1"/>
  <c r="K187" i="1"/>
  <c r="D145" i="1"/>
  <c r="D158" i="1" s="1"/>
  <c r="P145" i="1"/>
  <c r="P158" i="1" s="1"/>
  <c r="J156" i="1"/>
  <c r="J161" i="1"/>
  <c r="J163" i="1"/>
  <c r="C179" i="1"/>
  <c r="K179" i="1"/>
  <c r="M180" i="1"/>
  <c r="I187" i="1"/>
  <c r="M145" i="1"/>
  <c r="M159" i="1" s="1"/>
  <c r="G156" i="1"/>
  <c r="S156" i="1"/>
  <c r="G161" i="1"/>
  <c r="S161" i="1"/>
  <c r="G163" i="1"/>
  <c r="S163" i="1"/>
  <c r="M162" i="1"/>
  <c r="M136" i="1"/>
  <c r="E300" i="1" s="1"/>
  <c r="D157" i="1"/>
  <c r="P157" i="1"/>
  <c r="D162" i="1"/>
  <c r="P162" i="1"/>
  <c r="C137" i="1"/>
  <c r="G155" i="1"/>
  <c r="S155" i="1"/>
  <c r="M156" i="1"/>
  <c r="G157" i="1"/>
  <c r="S157" i="1"/>
  <c r="G160" i="1"/>
  <c r="S160" i="1"/>
  <c r="M161" i="1"/>
  <c r="G162" i="1"/>
  <c r="S162" i="1"/>
  <c r="M163" i="1"/>
  <c r="I180" i="1"/>
  <c r="I188" i="1"/>
  <c r="M157" i="1"/>
  <c r="M160" i="1"/>
  <c r="D160" i="1"/>
  <c r="P160" i="1"/>
  <c r="K181" i="1"/>
  <c r="K137" i="1"/>
  <c r="J155" i="1"/>
  <c r="D156" i="1"/>
  <c r="P156" i="1"/>
  <c r="J157" i="1"/>
  <c r="J160" i="1"/>
  <c r="D161" i="1"/>
  <c r="P161" i="1"/>
  <c r="J162" i="1"/>
  <c r="D163" i="1"/>
  <c r="P163" i="1"/>
  <c r="C188" i="1"/>
  <c r="K188" i="1"/>
  <c r="L226" i="1"/>
  <c r="M226" i="1" s="1"/>
  <c r="E299" i="1"/>
  <c r="I207" i="1"/>
  <c r="I205" i="1"/>
  <c r="I203" i="1"/>
  <c r="B299" i="1"/>
  <c r="C207" i="1"/>
  <c r="C205" i="1"/>
  <c r="C203" i="1"/>
  <c r="F299" i="1"/>
  <c r="K207" i="1"/>
  <c r="K205" i="1"/>
  <c r="K203" i="1"/>
  <c r="C299" i="1"/>
  <c r="E207" i="1"/>
  <c r="E205" i="1"/>
  <c r="E203" i="1"/>
  <c r="G299" i="1"/>
  <c r="M207" i="1"/>
  <c r="M205" i="1"/>
  <c r="M203" i="1"/>
  <c r="D299" i="1"/>
  <c r="G207" i="1"/>
  <c r="G205" i="1"/>
  <c r="G203" i="1"/>
  <c r="D136" i="1"/>
  <c r="B300" i="1" s="1"/>
  <c r="P136" i="1"/>
  <c r="F300" i="1" s="1"/>
  <c r="B137" i="1"/>
  <c r="F137" i="1"/>
  <c r="N137" i="1"/>
  <c r="R137" i="1"/>
  <c r="J145" i="1"/>
  <c r="J158" i="1" s="1"/>
  <c r="D155" i="1"/>
  <c r="P155" i="1"/>
  <c r="B158" i="1"/>
  <c r="F158" i="1"/>
  <c r="N158" i="1"/>
  <c r="R158" i="1"/>
  <c r="H159" i="1"/>
  <c r="L159" i="1"/>
  <c r="C209" i="1"/>
  <c r="K209" i="1"/>
  <c r="G210" i="1"/>
  <c r="C213" i="1"/>
  <c r="K213" i="1"/>
  <c r="G145" i="1"/>
  <c r="G158" i="1" s="1"/>
  <c r="S145" i="1"/>
  <c r="S158" i="1" s="1"/>
  <c r="M155" i="1"/>
  <c r="C158" i="1"/>
  <c r="K158" i="1"/>
  <c r="O158" i="1"/>
  <c r="E159" i="1"/>
  <c r="I159" i="1"/>
  <c r="Q159" i="1"/>
  <c r="E209" i="1"/>
  <c r="M209" i="1"/>
  <c r="I210" i="1"/>
  <c r="E213" i="1"/>
  <c r="M213" i="1"/>
  <c r="J136" i="1"/>
  <c r="D300" i="1" s="1"/>
  <c r="H137" i="1"/>
  <c r="L137" i="1"/>
  <c r="G209" i="1"/>
  <c r="G136" i="1"/>
  <c r="S136" i="1"/>
  <c r="G300" i="1" s="1"/>
  <c r="E137" i="1"/>
  <c r="I137" i="1"/>
  <c r="Q137" i="1"/>
  <c r="I209" i="1"/>
  <c r="D159" i="1" l="1"/>
  <c r="M158" i="1"/>
  <c r="P159" i="1"/>
  <c r="M164" i="1"/>
  <c r="M137" i="1"/>
  <c r="C300" i="1"/>
  <c r="G137" i="1"/>
  <c r="C240" i="1"/>
  <c r="C241" i="1"/>
  <c r="C239" i="1"/>
  <c r="C211" i="1"/>
  <c r="S137" i="1"/>
  <c r="P137" i="1"/>
  <c r="J164" i="1"/>
  <c r="I241" i="1"/>
  <c r="I239" i="1"/>
  <c r="I211" i="1"/>
  <c r="I240" i="1"/>
  <c r="M240" i="1"/>
  <c r="M241" i="1"/>
  <c r="M239" i="1"/>
  <c r="M211" i="1"/>
  <c r="S164" i="1"/>
  <c r="P164" i="1"/>
  <c r="D137" i="1"/>
  <c r="G241" i="1"/>
  <c r="G239" i="1"/>
  <c r="G211" i="1"/>
  <c r="G240" i="1"/>
  <c r="E240" i="1"/>
  <c r="E241" i="1"/>
  <c r="E239" i="1"/>
  <c r="E211" i="1"/>
  <c r="G164" i="1"/>
  <c r="D164" i="1"/>
  <c r="S159" i="1"/>
  <c r="K240" i="1"/>
  <c r="K241" i="1"/>
  <c r="K239" i="1"/>
  <c r="K211" i="1"/>
  <c r="J159" i="1"/>
  <c r="G159" i="1"/>
  <c r="J137" i="1"/>
</calcChain>
</file>

<file path=xl/sharedStrings.xml><?xml version="1.0" encoding="utf-8"?>
<sst xmlns="http://schemas.openxmlformats.org/spreadsheetml/2006/main" count="817" uniqueCount="316">
  <si>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</si>
  <si>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</si>
  <si>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</si>
  <si>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</si>
  <si>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</si>
  <si>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</si>
  <si>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</si>
  <si>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</si>
  <si>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</si>
  <si>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</si>
  <si>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</si>
  <si>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</si>
  <si>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</si>
  <si>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</si>
  <si>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</si>
  <si>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</si>
  <si>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</si>
  <si>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</si>
  <si>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</si>
  <si>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</si>
  <si>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</si>
  <si>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</si>
  <si>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</si>
  <si>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</si>
  <si>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</si>
  <si>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</si>
  <si>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</si>
  <si>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</si>
  <si>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</si>
  <si>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</si>
  <si>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</si>
  <si>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</si>
  <si>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</si>
  <si>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</si>
  <si>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</si>
  <si>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</si>
  <si>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</si>
  <si>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</si>
  <si>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</si>
  <si>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</si>
  <si>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</si>
  <si>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</si>
  <si>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</si>
  <si>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</si>
  <si>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</si>
  <si>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</si>
  <si>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</si>
  <si>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</si>
  <si>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</si>
  <si>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</si>
  <si>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</si>
  <si>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</si>
  <si>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</si>
  <si>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</si>
  <si>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</si>
  <si>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</si>
  <si>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</si>
  <si>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</si>
  <si>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</si>
  <si>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</si>
  <si>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</si>
  <si>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</si>
  <si>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</si>
  <si>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</si>
  <si>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</si>
  <si>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</si>
  <si>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</si>
  <si>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</si>
  <si>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</si>
  <si>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</si>
  <si>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</si>
  <si>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</si>
  <si>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</si>
  <si>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</si>
  <si>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</si>
  <si>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</si>
  <si>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</si>
  <si>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</si>
  <si>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</si>
  <si>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</si>
  <si>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</si>
  <si>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</si>
  <si>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</si>
  <si>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</si>
  <si>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</si>
  <si>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</si>
  <si>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</si>
  <si>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</si>
  <si>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</si>
  <si>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</si>
  <si>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</si>
  <si>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</si>
  <si>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</si>
  <si>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</si>
  <si>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</si>
  <si>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</si>
  <si>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</si>
  <si>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</si>
  <si>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</si>
  <si>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</si>
  <si>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</si>
  <si>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</si>
  <si>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</si>
  <si>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</si>
  <si>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</si>
  <si>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</si>
  <si>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</si>
  <si>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</si>
  <si>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</si>
  <si>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</si>
  <si>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</si>
  <si>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</si>
  <si>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</si>
  <si>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</si>
  <si>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</si>
  <si>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</si>
  <si>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</si>
  <si>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</si>
  <si>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</si>
  <si>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</si>
  <si>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</si>
  <si>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</si>
  <si>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</si>
  <si>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</si>
  <si>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</si>
  <si>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</si>
  <si>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</si>
  <si>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</si>
  <si>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</si>
  <si>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</si>
  <si>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</si>
  <si>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</si>
  <si>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</si>
  <si>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</si>
  <si>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</si>
  <si>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</si>
  <si>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</si>
  <si>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</si>
  <si>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</si>
  <si>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</si>
  <si>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</si>
  <si>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</si>
  <si>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</si>
  <si>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</si>
  <si>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</si>
  <si>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</si>
  <si>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</si>
  <si>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</si>
  <si>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</si>
  <si>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</si>
  <si>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</si>
  <si>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</si>
  <si>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</si>
  <si>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</si>
  <si>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</si>
  <si>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</si>
  <si>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</si>
  <si>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</si>
  <si>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</si>
  <si>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</si>
  <si>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</si>
  <si>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</si>
  <si>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</si>
  <si>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</si>
  <si>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</si>
  <si>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</si>
  <si>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</si>
  <si>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</si>
  <si>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</si>
  <si>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</si>
  <si>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</si>
  <si>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</si>
  <si>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</si>
  <si>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</si>
  <si>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</si>
  <si>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</si>
  <si>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</si>
  <si>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</si>
  <si>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</si>
  <si>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</si>
  <si>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</si>
  <si>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</si>
  <si>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</si>
  <si>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</si>
  <si>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</si>
  <si>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</si>
  <si>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</si>
  <si>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</si>
  <si>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</si>
  <si>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</si>
  <si>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</si>
  <si>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</si>
  <si>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</si>
  <si>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</si>
  <si>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</si>
  <si>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</si>
  <si>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</si>
  <si>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</si>
  <si>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</si>
  <si>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</si>
  <si>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</si>
  <si>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</si>
  <si>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</si>
  <si>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</si>
  <si>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</si>
  <si>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</si>
  <si>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</si>
  <si>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</si>
  <si>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</si>
  <si>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</si>
  <si>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</si>
  <si>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</si>
  <si>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AUTONOMA DEL ESTADO DE MÉXICO</t>
  </si>
  <si>
    <t>CIENCIAS DE LA SALUD</t>
  </si>
  <si>
    <t>524</t>
  </si>
  <si>
    <t>X</t>
  </si>
  <si>
    <t>FACULTAD DE MEDICINA</t>
  </si>
  <si>
    <t>FACULTAD DE ENFERMERÍA</t>
  </si>
  <si>
    <t>FACULTAD DE ODONTOLOGÍA</t>
  </si>
  <si>
    <t>CENTRO DE INVESTIGACIÓN EN CIENCIAS MÉDICAS</t>
  </si>
  <si>
    <t>LICENCIATURA EN TERAPIA FÍSICA</t>
  </si>
  <si>
    <t>DOCTORADO EN CIENCIAS DE LA SALUD</t>
  </si>
  <si>
    <t>MAESTRÍA EN CIENCIAS ODONTOLOGICAS</t>
  </si>
  <si>
    <t>MAESTRÍA EN ENFERMERÍA OP TERMINAL</t>
  </si>
  <si>
    <t>MAESTRÍA EN CIENCIAS DE LA SALUD</t>
  </si>
  <si>
    <t>MAESTRÍA EN FÍSICA MÉDICA</t>
  </si>
  <si>
    <t>ESPECIALIDAD EN ODONTOPEDIATRIA</t>
  </si>
  <si>
    <t xml:space="preserve">ESPECIALIDAD EN ENDODONCIA </t>
  </si>
  <si>
    <t>ESPECIALIDAD EN ORTODONCIA</t>
  </si>
  <si>
    <t>ESPECIALIDAD EN ENFERMERIA EN SALUD FAMILIAR</t>
  </si>
  <si>
    <t>ESPECIALIDAD EN GERONTOLOGÍA</t>
  </si>
  <si>
    <t>ESPECIALIDAD EN UROLOGÍA</t>
  </si>
  <si>
    <t>ESPECIALIDAD EN SALUD PÚBLICA</t>
  </si>
  <si>
    <t>ESPECIALIDAD EN RADIOOCOLOGÍA</t>
  </si>
  <si>
    <t>ESPECIALIDAD EN PEDIATRÍA</t>
  </si>
  <si>
    <t>ESPECIALIDAD EN OTORRINOLARINGOLOGÍA</t>
  </si>
  <si>
    <t>ESPECIALIDAD EN ORTOPEDÍA</t>
  </si>
  <si>
    <t>ESPECIALIDAD EN ONCOLOGÍA MÉDICA</t>
  </si>
  <si>
    <t>ESPECIALIDAD EN NEUROCIRUGÍA</t>
  </si>
  <si>
    <t>ESPECIALIDAD EN NEONATOLOGÍA</t>
  </si>
  <si>
    <t>ESPECIALIDAD EN MEDICINA LEGAL</t>
  </si>
  <si>
    <t>ESPECIALIDAD EN MEDICINA INTERNA</t>
  </si>
  <si>
    <t>ESPECIALIDAD EN MEDICINA FAMILIAR</t>
  </si>
  <si>
    <t>ESPECIALIDAD EN MEDICINA DEL ENFERMO EN ESTADO CRÍTICO</t>
  </si>
  <si>
    <t>ESPECIALIDAD EN MEDICINA DE URGENCIAS</t>
  </si>
  <si>
    <t>ESPECIALIDAD EN MEDICINA DE REHABILITACIÓN</t>
  </si>
  <si>
    <t>ESPECIALIDAD EN MEDICINA DE LA ACTIVIDAD FÍSICA Y EL DEPORTE</t>
  </si>
  <si>
    <t>ESPECIALIDAD EN MEDICINA CRITICA EN OBSTETRICIA</t>
  </si>
  <si>
    <t>ESPECIALIDAD EN IMAGENOLOGÍA DIAGNÓSTICA Y TERAPÉUTICA</t>
  </si>
  <si>
    <t>ESPECIALIDAD EN GINECOLOGÍA Y OBSTETRICIA</t>
  </si>
  <si>
    <t>ESPECIALIDAD EN GERIATRÍA</t>
  </si>
  <si>
    <t>ESPECIALIDAD EN GASTROENTEROLOGÍA</t>
  </si>
  <si>
    <t>ESPECIALIDAD EN CIRUGÍA PLÁSTICA Y RECONSTRUCTIVA</t>
  </si>
  <si>
    <t>ESPECIALIDAD EN CIRUGÍA PEDIÁTRICA</t>
  </si>
  <si>
    <t>ESPECIALIDAD EN CIRUGIA ONCOLÓGICA</t>
  </si>
  <si>
    <t>ESPECIALIDAD EN CIRUGÍA MAXILOFACIAL</t>
  </si>
  <si>
    <t xml:space="preserve">ESPECIALIDAD EN CIRUGÍA GENERAL </t>
  </si>
  <si>
    <t>ESPECIALIDAD EN CARDIOLOGÍA</t>
  </si>
  <si>
    <t>ESPECIALIDAD EN ANESTESIOLOGÍA</t>
  </si>
  <si>
    <t>LICENCIATURA EN CIRUJANO DENTISTA</t>
  </si>
  <si>
    <t>LICENCIATURA EN GERONTOLOGÍA</t>
  </si>
  <si>
    <t>LICENCIATURA EN ENFERMERÍA A DISTANCIA</t>
  </si>
  <si>
    <t>LICENCIATURA EN ENFERMERÍA</t>
  </si>
  <si>
    <t>LICENCIATURA EN MEDICO CIRUJANO</t>
  </si>
  <si>
    <t>LICENCIATURA EN TERAPIA OCUPACIONAL</t>
  </si>
  <si>
    <t>LICENCIATURA EN NUTRICIÓN</t>
  </si>
  <si>
    <t>LICENCIATURA EN BIOINGENIERÍA MÉDICA</t>
  </si>
  <si>
    <t>1976</t>
  </si>
  <si>
    <t>N</t>
  </si>
  <si>
    <t>S</t>
  </si>
  <si>
    <t>671300004</t>
  </si>
  <si>
    <t>671108051</t>
  </si>
  <si>
    <t>671108053</t>
  </si>
  <si>
    <t>671108056</t>
  </si>
  <si>
    <t>671112011</t>
  </si>
  <si>
    <t>671114019</t>
  </si>
  <si>
    <t>671000950</t>
  </si>
  <si>
    <t>671136047</t>
  </si>
  <si>
    <t>671115024</t>
  </si>
  <si>
    <t>671121020</t>
  </si>
  <si>
    <t>671119952</t>
  </si>
  <si>
    <t>671120004</t>
  </si>
  <si>
    <t>671123026</t>
  </si>
  <si>
    <t>671120009</t>
  </si>
  <si>
    <t>671124030</t>
  </si>
  <si>
    <t>671132016</t>
  </si>
  <si>
    <t>671108060</t>
  </si>
  <si>
    <t>671129049</t>
  </si>
  <si>
    <t>6711430001</t>
  </si>
  <si>
    <t>6711310008</t>
  </si>
  <si>
    <t>371132017</t>
  </si>
  <si>
    <t>671134031</t>
  </si>
  <si>
    <t>671700014</t>
  </si>
  <si>
    <t>671139060</t>
  </si>
  <si>
    <t>631500006</t>
  </si>
  <si>
    <t>671200019</t>
  </si>
  <si>
    <t>671300025</t>
  </si>
  <si>
    <t>671300024</t>
  </si>
  <si>
    <t>671300023</t>
  </si>
  <si>
    <t>742100007</t>
  </si>
  <si>
    <t>771700020</t>
  </si>
  <si>
    <t>771200013</t>
  </si>
  <si>
    <t>771300005</t>
  </si>
  <si>
    <t>871000001</t>
  </si>
  <si>
    <t>TOLUCA</t>
  </si>
  <si>
    <t>15USU2484H</t>
  </si>
  <si>
    <t>571400010</t>
  </si>
  <si>
    <t>571500011</t>
  </si>
  <si>
    <t>571500026</t>
  </si>
  <si>
    <t>571500028</t>
  </si>
  <si>
    <t>571101006</t>
  </si>
  <si>
    <t>571200006</t>
  </si>
  <si>
    <t>0</t>
  </si>
  <si>
    <t>531500003</t>
  </si>
  <si>
    <t>671103012</t>
  </si>
  <si>
    <t>Campus Colón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</si>
</sst>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
      <b/>
      <sz val="12"/>
      <name val="Arial Narrow"/>
      <family val="2"/>
    </font>
    <font>
      <sz val="11"/>
      <color rgb="FF000000"/>
      <name val="Arial Narrow"/>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60">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s>
  <cellStyleXfs count="1">
    <xf numFmtId="0" fontId="0" fillId="0" borderId="0"/>
  </cellStyleXfs>
  <cellXfs count="422">
    <xf numFmtId="0" fontId="0" fillId="0" borderId="0" xfId="0"/>
    <xf numFmtId="0" fontId="1" fillId="0" borderId="0" xfId="0" applyFont="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16" xfId="0" applyFont="1" applyBorder="1"/>
    <xf numFmtId="0" fontId="1" fillId="0" borderId="17" xfId="0" applyFont="1" applyBorder="1"/>
    <xf numFmtId="0" fontId="1" fillId="0" borderId="19" xfId="0" applyFont="1" applyBorder="1"/>
    <xf numFmtId="0" fontId="1" fillId="0" borderId="20" xfId="0" applyFont="1" applyBorder="1"/>
    <xf numFmtId="0" fontId="1" fillId="0" borderId="22" xfId="0" applyFont="1" applyBorder="1"/>
    <xf numFmtId="0" fontId="1" fillId="0" borderId="23"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5" xfId="0" applyNumberFormat="1" applyFont="1" applyBorder="1" applyAlignment="1">
      <alignment horizontal="justify" vertical="justify"/>
    </xf>
    <xf numFmtId="49" fontId="1" fillId="0" borderId="26" xfId="0" applyNumberFormat="1" applyFont="1" applyBorder="1" applyAlignment="1">
      <alignment horizontal="justify" vertical="justify"/>
    </xf>
    <xf numFmtId="0" fontId="1" fillId="0" borderId="26" xfId="0" applyFont="1" applyBorder="1"/>
    <xf numFmtId="0" fontId="1" fillId="0" borderId="26" xfId="0" applyFont="1" applyBorder="1" applyAlignment="1">
      <alignment horizontal="center"/>
    </xf>
    <xf numFmtId="49" fontId="1" fillId="0" borderId="28" xfId="0" applyNumberFormat="1" applyFont="1" applyBorder="1" applyAlignment="1">
      <alignment horizontal="justify" vertical="justify"/>
    </xf>
    <xf numFmtId="0" fontId="1" fillId="0" borderId="19" xfId="0" applyFont="1" applyBorder="1" applyAlignment="1">
      <alignment horizontal="center"/>
    </xf>
    <xf numFmtId="49" fontId="1" fillId="0" borderId="30" xfId="0" applyNumberFormat="1" applyFont="1" applyBorder="1" applyAlignment="1">
      <alignment horizontal="justify" vertical="justify"/>
    </xf>
    <xf numFmtId="49" fontId="1" fillId="0" borderId="31" xfId="0" applyNumberFormat="1" applyFont="1" applyBorder="1" applyAlignment="1">
      <alignment horizontal="justify" vertical="justify"/>
    </xf>
    <xf numFmtId="0" fontId="1" fillId="0" borderId="31" xfId="0" applyFont="1" applyBorder="1"/>
    <xf numFmtId="0" fontId="1" fillId="0" borderId="31" xfId="0" applyFont="1" applyBorder="1" applyAlignment="1">
      <alignment horizontal="center"/>
    </xf>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5" xfId="0" applyFont="1" applyFill="1" applyBorder="1" applyAlignment="1">
      <alignment wrapText="1"/>
    </xf>
    <xf numFmtId="3" fontId="1" fillId="0" borderId="26" xfId="0" applyNumberFormat="1" applyFont="1" applyBorder="1"/>
    <xf numFmtId="3" fontId="1" fillId="0" borderId="27" xfId="0" applyNumberFormat="1" applyFont="1" applyBorder="1"/>
    <xf numFmtId="0" fontId="3" fillId="0" borderId="30" xfId="0" applyFont="1" applyFill="1" applyBorder="1" applyAlignment="1">
      <alignment wrapText="1"/>
    </xf>
    <xf numFmtId="3" fontId="1" fillId="0" borderId="31" xfId="0" applyNumberFormat="1" applyFont="1" applyBorder="1"/>
    <xf numFmtId="3" fontId="1" fillId="0" borderId="32"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6" xfId="0" applyNumberFormat="1" applyFont="1" applyFill="1" applyBorder="1"/>
    <xf numFmtId="3" fontId="1" fillId="6" borderId="26" xfId="0" applyNumberFormat="1" applyFont="1" applyFill="1" applyBorder="1" applyAlignment="1">
      <alignment horizontal="center"/>
    </xf>
    <xf numFmtId="3" fontId="1" fillId="6" borderId="27" xfId="0" applyNumberFormat="1" applyFont="1" applyFill="1" applyBorder="1" applyAlignment="1">
      <alignment horizontal="center"/>
    </xf>
    <xf numFmtId="3" fontId="1" fillId="0" borderId="31" xfId="0" applyNumberFormat="1" applyFont="1" applyFill="1" applyBorder="1"/>
    <xf numFmtId="3" fontId="1" fillId="6" borderId="31" xfId="0" applyNumberFormat="1" applyFont="1" applyFill="1" applyBorder="1" applyAlignment="1">
      <alignment horizontal="center"/>
    </xf>
    <xf numFmtId="3" fontId="1" fillId="6" borderId="32"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6" xfId="0" applyNumberFormat="1" applyFont="1" applyFill="1" applyBorder="1" applyAlignment="1">
      <alignment horizontal="center" vertical="center" wrapText="1"/>
    </xf>
    <xf numFmtId="0" fontId="1" fillId="7" borderId="36"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7" xfId="0" applyFont="1" applyFill="1" applyBorder="1" applyAlignment="1">
      <alignment wrapText="1"/>
    </xf>
    <xf numFmtId="0" fontId="3" fillId="7" borderId="6" xfId="0" applyFont="1" applyFill="1" applyBorder="1" applyAlignment="1">
      <alignment wrapText="1"/>
    </xf>
    <xf numFmtId="49" fontId="3" fillId="7" borderId="38" xfId="0" applyNumberFormat="1" applyFont="1" applyFill="1" applyBorder="1" applyAlignment="1">
      <alignment horizontal="center" vertical="center" wrapText="1"/>
    </xf>
    <xf numFmtId="0" fontId="3" fillId="0" borderId="39" xfId="0" applyFont="1" applyFill="1" applyBorder="1" applyAlignment="1">
      <alignment wrapText="1"/>
    </xf>
    <xf numFmtId="3" fontId="1" fillId="0" borderId="39"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6" xfId="0" applyNumberFormat="1" applyFont="1" applyFill="1" applyBorder="1"/>
    <xf numFmtId="3" fontId="1" fillId="6" borderId="27" xfId="0" applyNumberFormat="1" applyFont="1" applyFill="1" applyBorder="1"/>
    <xf numFmtId="3" fontId="1" fillId="6" borderId="31" xfId="0" applyNumberFormat="1" applyFont="1" applyFill="1" applyBorder="1"/>
    <xf numFmtId="3" fontId="1" fillId="6" borderId="32"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5" xfId="0" applyFont="1" applyFill="1" applyBorder="1" applyAlignment="1">
      <alignment horizontal="justify" vertical="justify"/>
    </xf>
    <xf numFmtId="0" fontId="1" fillId="0" borderId="28" xfId="0" applyFont="1" applyFill="1" applyBorder="1" applyAlignment="1">
      <alignment horizontal="justify" vertical="justify"/>
    </xf>
    <xf numFmtId="3" fontId="1" fillId="0" borderId="19" xfId="0" applyNumberFormat="1" applyFont="1" applyBorder="1"/>
    <xf numFmtId="3" fontId="1" fillId="0" borderId="29" xfId="0" applyNumberFormat="1" applyFont="1" applyBorder="1"/>
    <xf numFmtId="0" fontId="1" fillId="0" borderId="41" xfId="0" applyFont="1" applyFill="1" applyBorder="1" applyAlignment="1">
      <alignment horizontal="justify" vertical="justify"/>
    </xf>
    <xf numFmtId="0" fontId="3" fillId="0" borderId="30" xfId="0" applyFont="1" applyFill="1" applyBorder="1" applyAlignment="1">
      <alignment horizontal="right" vertical="justify"/>
    </xf>
    <xf numFmtId="0" fontId="3" fillId="0" borderId="0" xfId="0" applyFont="1" applyBorder="1" applyAlignment="1"/>
    <xf numFmtId="0" fontId="3" fillId="0" borderId="39" xfId="0" applyFont="1" applyBorder="1" applyAlignment="1"/>
    <xf numFmtId="0" fontId="3" fillId="0" borderId="0" xfId="0" applyFont="1" applyBorder="1" applyAlignment="1">
      <alignment horizontal="left" vertical="center"/>
    </xf>
    <xf numFmtId="0" fontId="1" fillId="9" borderId="33" xfId="0" applyFont="1" applyFill="1" applyBorder="1" applyAlignment="1">
      <alignment vertical="justify"/>
    </xf>
    <xf numFmtId="0" fontId="1" fillId="9" borderId="34"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6" xfId="0" applyNumberFormat="1" applyFont="1" applyBorder="1" applyAlignment="1">
      <alignment horizontal="right" wrapText="1"/>
    </xf>
    <xf numFmtId="3" fontId="1" fillId="6" borderId="26" xfId="0" applyNumberFormat="1" applyFont="1" applyFill="1" applyBorder="1" applyAlignment="1">
      <alignment horizontal="right" wrapText="1"/>
    </xf>
    <xf numFmtId="3" fontId="1" fillId="0" borderId="26" xfId="0" applyNumberFormat="1" applyFont="1" applyFill="1" applyBorder="1" applyAlignment="1">
      <alignment horizontal="right" wrapText="1"/>
    </xf>
    <xf numFmtId="3" fontId="1" fillId="6" borderId="27" xfId="0" applyNumberFormat="1" applyFont="1" applyFill="1" applyBorder="1" applyAlignment="1">
      <alignment horizontal="right" wrapText="1"/>
    </xf>
    <xf numFmtId="0" fontId="3" fillId="0" borderId="28" xfId="0" applyFont="1" applyFill="1" applyBorder="1" applyAlignment="1">
      <alignment horizontal="justify" vertical="center" wrapText="1"/>
    </xf>
    <xf numFmtId="3" fontId="1" fillId="0" borderId="19" xfId="0" applyNumberFormat="1" applyFont="1" applyBorder="1" applyAlignment="1">
      <alignment horizontal="right" wrapText="1"/>
    </xf>
    <xf numFmtId="3" fontId="1" fillId="6" borderId="19" xfId="0" applyNumberFormat="1" applyFont="1" applyFill="1" applyBorder="1" applyAlignment="1">
      <alignment horizontal="right" wrapText="1"/>
    </xf>
    <xf numFmtId="3" fontId="1" fillId="0" borderId="19" xfId="0" applyNumberFormat="1" applyFont="1" applyFill="1" applyBorder="1" applyAlignment="1">
      <alignment horizontal="right" wrapText="1"/>
    </xf>
    <xf numFmtId="3" fontId="1" fillId="6" borderId="29" xfId="0" applyNumberFormat="1" applyFont="1" applyFill="1" applyBorder="1" applyAlignment="1">
      <alignment horizontal="right" wrapText="1"/>
    </xf>
    <xf numFmtId="0" fontId="1" fillId="0" borderId="30" xfId="0" applyFont="1" applyFill="1" applyBorder="1" applyAlignment="1">
      <alignment horizontal="justify" vertical="justify"/>
    </xf>
    <xf numFmtId="3" fontId="1" fillId="6" borderId="31" xfId="0" applyNumberFormat="1" applyFont="1" applyFill="1" applyBorder="1" applyAlignment="1">
      <alignment horizontal="right" wrapText="1"/>
    </xf>
    <xf numFmtId="3" fontId="1" fillId="6" borderId="32"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5" xfId="0" applyFont="1" applyFill="1" applyBorder="1" applyAlignment="1">
      <alignment horizontal="justify" vertical="center"/>
    </xf>
    <xf numFmtId="0" fontId="1" fillId="0" borderId="28" xfId="0" applyFont="1" applyFill="1" applyBorder="1" applyAlignment="1">
      <alignment horizontal="justify" vertical="center"/>
    </xf>
    <xf numFmtId="0" fontId="4" fillId="0" borderId="28" xfId="0" applyFont="1" applyFill="1" applyBorder="1" applyAlignment="1">
      <alignment horizontal="justify" vertical="center"/>
    </xf>
    <xf numFmtId="3" fontId="1" fillId="10" borderId="19" xfId="0" applyNumberFormat="1" applyFont="1" applyFill="1" applyBorder="1" applyAlignment="1">
      <alignment horizontal="right" wrapText="1"/>
    </xf>
    <xf numFmtId="3" fontId="1" fillId="10" borderId="29" xfId="0" applyNumberFormat="1" applyFont="1" applyFill="1" applyBorder="1" applyAlignment="1">
      <alignment horizontal="right" wrapText="1"/>
    </xf>
    <xf numFmtId="0" fontId="4" fillId="0" borderId="30" xfId="0" applyFont="1" applyFill="1" applyBorder="1" applyAlignment="1">
      <alignment horizontal="justify" vertical="center"/>
    </xf>
    <xf numFmtId="3" fontId="1" fillId="0" borderId="31" xfId="0" applyNumberFormat="1" applyFont="1" applyBorder="1" applyAlignment="1">
      <alignment horizontal="right" wrapText="1"/>
    </xf>
    <xf numFmtId="3" fontId="1" fillId="0" borderId="31" xfId="0" applyNumberFormat="1" applyFont="1" applyFill="1" applyBorder="1" applyAlignment="1">
      <alignment horizontal="right" wrapText="1"/>
    </xf>
    <xf numFmtId="0" fontId="0" fillId="0" borderId="0" xfId="0" applyFont="1" applyAlignment="1">
      <alignment horizontal="justify" vertical="justify"/>
    </xf>
    <xf numFmtId="0" fontId="1" fillId="9" borderId="26" xfId="0" applyFont="1" applyFill="1" applyBorder="1" applyAlignment="1">
      <alignment horizontal="center"/>
    </xf>
    <xf numFmtId="0" fontId="1" fillId="9" borderId="27" xfId="0" applyFont="1" applyFill="1" applyBorder="1" applyAlignment="1">
      <alignment horizontal="center"/>
    </xf>
    <xf numFmtId="0" fontId="1" fillId="9" borderId="43" xfId="0" applyFont="1" applyFill="1" applyBorder="1" applyAlignment="1">
      <alignment horizontal="center"/>
    </xf>
    <xf numFmtId="0" fontId="1" fillId="0" borderId="25" xfId="0" applyFont="1" applyFill="1" applyBorder="1" applyAlignment="1">
      <alignment horizontal="justify" vertical="center" wrapText="1"/>
    </xf>
    <xf numFmtId="164" fontId="1" fillId="6" borderId="26"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0" fontId="1" fillId="0" borderId="28" xfId="0" applyFont="1" applyFill="1" applyBorder="1" applyAlignment="1">
      <alignment horizontal="justify" vertical="center" wrapText="1"/>
    </xf>
    <xf numFmtId="164" fontId="1" fillId="6" borderId="19" xfId="0" applyNumberFormat="1" applyFont="1" applyFill="1" applyBorder="1" applyAlignment="1">
      <alignment horizontal="right" wrapText="1"/>
    </xf>
    <xf numFmtId="164" fontId="1" fillId="6" borderId="29" xfId="0" applyNumberFormat="1" applyFont="1" applyFill="1" applyBorder="1" applyAlignment="1">
      <alignment horizontal="right" wrapText="1"/>
    </xf>
    <xf numFmtId="164" fontId="1" fillId="6" borderId="31" xfId="0" applyNumberFormat="1" applyFont="1" applyFill="1" applyBorder="1" applyAlignment="1">
      <alignment horizontal="right" wrapText="1"/>
    </xf>
    <xf numFmtId="164" fontId="1" fillId="6" borderId="32"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26" xfId="0" applyFont="1" applyFill="1" applyBorder="1" applyAlignment="1">
      <alignment horizontal="center"/>
    </xf>
    <xf numFmtId="0" fontId="1" fillId="6" borderId="26" xfId="0" applyFont="1" applyFill="1" applyBorder="1" applyAlignment="1">
      <alignment horizontal="center"/>
    </xf>
    <xf numFmtId="0" fontId="1" fillId="6" borderId="27" xfId="0" applyFont="1" applyFill="1" applyBorder="1" applyAlignment="1">
      <alignment horizontal="center"/>
    </xf>
    <xf numFmtId="0" fontId="1" fillId="0" borderId="45" xfId="0" applyFont="1" applyFill="1" applyBorder="1" applyAlignment="1">
      <alignment horizontal="justify" vertical="center"/>
    </xf>
    <xf numFmtId="0" fontId="1" fillId="0" borderId="19" xfId="0" applyFont="1" applyFill="1" applyBorder="1" applyAlignment="1"/>
    <xf numFmtId="0" fontId="1" fillId="10" borderId="19" xfId="0" applyFont="1" applyFill="1" applyBorder="1" applyAlignment="1"/>
    <xf numFmtId="0" fontId="1" fillId="0" borderId="19" xfId="0" applyFont="1" applyFill="1" applyBorder="1" applyAlignment="1">
      <alignment horizontal="center"/>
    </xf>
    <xf numFmtId="0" fontId="1" fillId="6" borderId="19" xfId="0" applyFont="1" applyFill="1" applyBorder="1" applyAlignment="1">
      <alignment horizontal="center"/>
    </xf>
    <xf numFmtId="0" fontId="1" fillId="6" borderId="29" xfId="0" applyFont="1" applyFill="1" applyBorder="1" applyAlignment="1">
      <alignment horizontal="center"/>
    </xf>
    <xf numFmtId="0" fontId="1" fillId="0" borderId="28" xfId="0" applyFont="1" applyBorder="1" applyAlignment="1">
      <alignment horizontal="justify" vertical="center" wrapText="1"/>
    </xf>
    <xf numFmtId="165" fontId="1" fillId="0" borderId="19" xfId="0" applyNumberFormat="1" applyFont="1" applyFill="1" applyBorder="1" applyAlignment="1">
      <alignment horizontal="right" vertical="center"/>
    </xf>
    <xf numFmtId="165" fontId="1" fillId="6" borderId="19" xfId="0" applyNumberFormat="1" applyFont="1" applyFill="1" applyBorder="1" applyAlignment="1">
      <alignment horizontal="right" vertical="center"/>
    </xf>
    <xf numFmtId="3" fontId="1" fillId="0" borderId="19" xfId="0" applyNumberFormat="1" applyFont="1" applyBorder="1" applyAlignment="1">
      <alignment horizontal="right" vertical="center"/>
    </xf>
    <xf numFmtId="165" fontId="1" fillId="6" borderId="29" xfId="0" applyNumberFormat="1" applyFont="1" applyFill="1" applyBorder="1" applyAlignment="1">
      <alignment horizontal="right" vertical="center"/>
    </xf>
    <xf numFmtId="0" fontId="1" fillId="0" borderId="28" xfId="0" applyFont="1" applyBorder="1" applyAlignment="1">
      <alignment horizontal="justify" vertical="top"/>
    </xf>
    <xf numFmtId="0" fontId="1" fillId="0" borderId="28" xfId="0" applyFont="1" applyBorder="1" applyAlignment="1">
      <alignment horizontal="justify" vertical="center"/>
    </xf>
    <xf numFmtId="0" fontId="1" fillId="0" borderId="28" xfId="0" applyFont="1" applyFill="1" applyBorder="1" applyAlignment="1">
      <alignment horizontal="justify" vertical="top"/>
    </xf>
    <xf numFmtId="0" fontId="4" fillId="0" borderId="30" xfId="0" applyFont="1" applyFill="1" applyBorder="1" applyAlignment="1">
      <alignment horizontal="left" vertical="center" wrapText="1"/>
    </xf>
    <xf numFmtId="3" fontId="1" fillId="10" borderId="31" xfId="0" applyNumberFormat="1" applyFont="1" applyFill="1" applyBorder="1" applyAlignment="1">
      <alignment horizontal="right" vertical="center"/>
    </xf>
    <xf numFmtId="165" fontId="1" fillId="10" borderId="31" xfId="0" applyNumberFormat="1" applyFont="1" applyFill="1" applyBorder="1" applyAlignment="1">
      <alignment horizontal="right" vertical="center"/>
    </xf>
    <xf numFmtId="165" fontId="1" fillId="6" borderId="31" xfId="0" applyNumberFormat="1" applyFont="1" applyFill="1" applyBorder="1" applyAlignment="1">
      <alignment horizontal="right" vertical="center"/>
    </xf>
    <xf numFmtId="165" fontId="1" fillId="6" borderId="32" xfId="0" applyNumberFormat="1" applyFont="1" applyFill="1" applyBorder="1" applyAlignment="1">
      <alignment horizontal="right" vertical="center"/>
    </xf>
    <xf numFmtId="0" fontId="3" fillId="3" borderId="6" xfId="0" applyFont="1" applyFill="1" applyBorder="1" applyAlignment="1">
      <alignment horizontal="center"/>
    </xf>
    <xf numFmtId="0" fontId="1" fillId="0" borderId="25" xfId="0" applyFont="1" applyFill="1" applyBorder="1" applyAlignment="1">
      <alignment vertical="center" wrapText="1"/>
    </xf>
    <xf numFmtId="0" fontId="0" fillId="0" borderId="26" xfId="0" applyFont="1" applyBorder="1"/>
    <xf numFmtId="0" fontId="0" fillId="6" borderId="26" xfId="0" applyFont="1" applyFill="1" applyBorder="1"/>
    <xf numFmtId="0" fontId="0" fillId="6" borderId="27" xfId="0" applyFont="1" applyFill="1" applyBorder="1"/>
    <xf numFmtId="0" fontId="4" fillId="0" borderId="28" xfId="0" applyFont="1" applyFill="1" applyBorder="1" applyAlignment="1">
      <alignment horizontal="left" vertical="center" wrapText="1"/>
    </xf>
    <xf numFmtId="0" fontId="0" fillId="0" borderId="19" xfId="0" applyFont="1" applyBorder="1"/>
    <xf numFmtId="0" fontId="1" fillId="6" borderId="19" xfId="0" applyFont="1" applyFill="1" applyBorder="1" applyAlignment="1">
      <alignment vertical="justify"/>
    </xf>
    <xf numFmtId="0" fontId="1" fillId="6" borderId="29" xfId="0" applyFont="1" applyFill="1" applyBorder="1" applyAlignment="1">
      <alignment vertical="justify"/>
    </xf>
    <xf numFmtId="0" fontId="1" fillId="10" borderId="31" xfId="0" applyFont="1" applyFill="1" applyBorder="1" applyAlignment="1">
      <alignment horizontal="center" vertical="center"/>
    </xf>
    <xf numFmtId="0" fontId="1" fillId="10" borderId="31" xfId="0" applyFont="1" applyFill="1" applyBorder="1" applyAlignment="1">
      <alignment vertical="justify"/>
    </xf>
    <xf numFmtId="0" fontId="3" fillId="11" borderId="33" xfId="0" applyFont="1" applyFill="1" applyBorder="1" applyAlignment="1"/>
    <xf numFmtId="0" fontId="3" fillId="11" borderId="34"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5" xfId="0" applyFont="1" applyBorder="1" applyAlignment="1">
      <alignment horizontal="justify" vertical="center"/>
    </xf>
    <xf numFmtId="0" fontId="1" fillId="0" borderId="26" xfId="0" applyFont="1" applyBorder="1" applyAlignment="1">
      <alignment horizontal="justify" vertical="justify"/>
    </xf>
    <xf numFmtId="0" fontId="1" fillId="0" borderId="19" xfId="0" applyFont="1" applyBorder="1" applyAlignment="1">
      <alignment horizontal="justify" vertical="justify"/>
    </xf>
    <xf numFmtId="3" fontId="1" fillId="6" borderId="19" xfId="0" applyNumberFormat="1" applyFont="1" applyFill="1" applyBorder="1"/>
    <xf numFmtId="3" fontId="1" fillId="6" borderId="29" xfId="0" applyNumberFormat="1" applyFont="1" applyFill="1" applyBorder="1"/>
    <xf numFmtId="0" fontId="1" fillId="0" borderId="28" xfId="0" applyFont="1" applyBorder="1" applyAlignment="1">
      <alignment horizontal="left" vertical="center" wrapText="1"/>
    </xf>
    <xf numFmtId="0" fontId="1" fillId="6" borderId="19" xfId="0" applyFont="1" applyFill="1" applyBorder="1" applyAlignment="1">
      <alignment horizontal="justify" vertical="justify"/>
    </xf>
    <xf numFmtId="3" fontId="1" fillId="10" borderId="19" xfId="0" applyNumberFormat="1" applyFont="1" applyFill="1" applyBorder="1" applyAlignment="1">
      <alignment horizontal="right" vertical="center"/>
    </xf>
    <xf numFmtId="3" fontId="1" fillId="10" borderId="29" xfId="0" applyNumberFormat="1" applyFont="1" applyFill="1" applyBorder="1" applyAlignment="1">
      <alignment horizontal="right" vertical="center"/>
    </xf>
    <xf numFmtId="0" fontId="3" fillId="0" borderId="0" xfId="0" applyFont="1" applyBorder="1" applyAlignment="1">
      <alignment vertical="center" wrapText="1"/>
    </xf>
    <xf numFmtId="0" fontId="1" fillId="0" borderId="30" xfId="0" applyFont="1" applyFill="1" applyBorder="1" applyAlignment="1">
      <alignment horizontal="justify" vertical="center"/>
    </xf>
    <xf numFmtId="0" fontId="1" fillId="0" borderId="31" xfId="0" applyFont="1" applyBorder="1" applyAlignment="1">
      <alignment horizontal="justify" vertical="justify"/>
    </xf>
    <xf numFmtId="0" fontId="3" fillId="0" borderId="39"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5" xfId="0" applyFont="1" applyFill="1" applyBorder="1" applyAlignment="1">
      <alignment horizontal="left" vertical="center" wrapText="1"/>
    </xf>
    <xf numFmtId="165" fontId="1" fillId="0" borderId="26" xfId="0" applyNumberFormat="1" applyFont="1" applyBorder="1" applyAlignment="1">
      <alignment horizontal="right" vertical="center"/>
    </xf>
    <xf numFmtId="165" fontId="1" fillId="6" borderId="26" xfId="0" applyNumberFormat="1" applyFont="1" applyFill="1" applyBorder="1" applyAlignment="1">
      <alignment horizontal="right" vertical="center"/>
    </xf>
    <xf numFmtId="165" fontId="1" fillId="13" borderId="26"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0" fontId="0" fillId="0" borderId="0" xfId="0" applyFont="1" applyAlignment="1"/>
    <xf numFmtId="165" fontId="1" fillId="0" borderId="29" xfId="0" applyNumberFormat="1" applyFont="1" applyFill="1" applyBorder="1" applyAlignment="1">
      <alignment horizontal="right" vertical="center"/>
    </xf>
    <xf numFmtId="165" fontId="1" fillId="0" borderId="19" xfId="0" applyNumberFormat="1" applyFont="1" applyBorder="1" applyAlignment="1">
      <alignment horizontal="right" vertical="center"/>
    </xf>
    <xf numFmtId="165" fontId="1" fillId="13" borderId="19" xfId="0" applyNumberFormat="1" applyFont="1" applyFill="1" applyBorder="1" applyAlignment="1">
      <alignment horizontal="right" vertical="center"/>
    </xf>
    <xf numFmtId="0" fontId="1" fillId="0" borderId="19" xfId="0" applyFont="1" applyFill="1" applyBorder="1" applyAlignment="1">
      <alignment vertical="justify"/>
    </xf>
    <xf numFmtId="0" fontId="1" fillId="0" borderId="28" xfId="0" applyFont="1" applyFill="1" applyBorder="1" applyAlignment="1">
      <alignment horizontal="left" vertical="center" wrapText="1"/>
    </xf>
    <xf numFmtId="165" fontId="1" fillId="0" borderId="31" xfId="0" applyNumberFormat="1" applyFont="1" applyBorder="1" applyAlignment="1">
      <alignment horizontal="right" vertical="center"/>
    </xf>
    <xf numFmtId="165" fontId="1" fillId="13" borderId="31"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0" fillId="0" borderId="0" xfId="0" applyFont="1" applyFill="1"/>
    <xf numFmtId="0" fontId="3" fillId="0" borderId="19" xfId="0" applyFont="1" applyFill="1" applyBorder="1" applyAlignment="1">
      <alignment vertical="center"/>
    </xf>
    <xf numFmtId="0" fontId="3" fillId="0" borderId="19" xfId="0" applyFont="1" applyFill="1" applyBorder="1" applyAlignment="1">
      <alignment horizontal="center" vertical="center"/>
    </xf>
    <xf numFmtId="165" fontId="5" fillId="6" borderId="19" xfId="0" applyNumberFormat="1" applyFont="1" applyFill="1" applyBorder="1" applyAlignment="1">
      <alignment horizontal="justify" vertical="justify"/>
    </xf>
    <xf numFmtId="0" fontId="1" fillId="0" borderId="19" xfId="0" applyFont="1" applyFill="1" applyBorder="1" applyAlignment="1">
      <alignment horizontal="justify" vertical="justify"/>
    </xf>
    <xf numFmtId="165" fontId="1" fillId="0" borderId="31" xfId="0" applyNumberFormat="1" applyFont="1" applyFill="1" applyBorder="1" applyAlignment="1">
      <alignment horizontal="right" vertical="center"/>
    </xf>
    <xf numFmtId="0" fontId="1" fillId="0" borderId="31" xfId="0" applyFont="1" applyFill="1" applyBorder="1" applyAlignment="1">
      <alignment horizontal="justify" vertical="justify"/>
    </xf>
    <xf numFmtId="0" fontId="4" fillId="0" borderId="0" xfId="0" applyFont="1"/>
    <xf numFmtId="0" fontId="3" fillId="5" borderId="6" xfId="0" applyFont="1" applyFill="1" applyBorder="1" applyAlignment="1">
      <alignment horizontal="center"/>
    </xf>
    <xf numFmtId="3" fontId="1" fillId="0" borderId="48" xfId="0" applyNumberFormat="1" applyFont="1" applyBorder="1" applyAlignment="1">
      <alignment horizontal="center"/>
    </xf>
    <xf numFmtId="165" fontId="1" fillId="6" borderId="19" xfId="0" applyNumberFormat="1" applyFont="1" applyFill="1" applyBorder="1"/>
    <xf numFmtId="165" fontId="1" fillId="0" borderId="19" xfId="0" applyNumberFormat="1" applyFont="1" applyFill="1" applyBorder="1"/>
    <xf numFmtId="165" fontId="1" fillId="6" borderId="29" xfId="0" applyNumberFormat="1" applyFont="1" applyFill="1" applyBorder="1"/>
    <xf numFmtId="0" fontId="1" fillId="0" borderId="49" xfId="0" applyFont="1" applyFill="1" applyBorder="1" applyAlignment="1">
      <alignment horizontal="justify" vertical="center"/>
    </xf>
    <xf numFmtId="0" fontId="1" fillId="8" borderId="6" xfId="0" applyFont="1" applyFill="1" applyBorder="1" applyAlignment="1">
      <alignment horizontal="center"/>
    </xf>
    <xf numFmtId="0" fontId="1" fillId="0" borderId="30" xfId="0" applyFont="1" applyBorder="1" applyAlignment="1">
      <alignment horizontal="justify"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14" borderId="6" xfId="0" applyFont="1" applyFill="1" applyBorder="1" applyAlignment="1">
      <alignment horizontal="center"/>
    </xf>
    <xf numFmtId="0" fontId="1" fillId="0" borderId="53" xfId="0" applyFont="1" applyBorder="1" applyAlignment="1">
      <alignment vertical="center"/>
    </xf>
    <xf numFmtId="0" fontId="1" fillId="0" borderId="54" xfId="0" applyFont="1" applyBorder="1" applyAlignment="1">
      <alignment vertical="center"/>
    </xf>
    <xf numFmtId="0" fontId="1" fillId="0" borderId="19" xfId="0" applyFont="1" applyBorder="1" applyAlignment="1">
      <alignment vertical="center"/>
    </xf>
    <xf numFmtId="0" fontId="1" fillId="0" borderId="29" xfId="0" applyFont="1" applyBorder="1" applyAlignment="1">
      <alignment vertical="center"/>
    </xf>
    <xf numFmtId="0" fontId="1" fillId="6" borderId="31" xfId="0" applyFont="1" applyFill="1" applyBorder="1" applyAlignment="1">
      <alignment vertical="center"/>
    </xf>
    <xf numFmtId="0" fontId="1" fillId="6" borderId="32" xfId="0" applyFont="1" applyFill="1" applyBorder="1" applyAlignment="1">
      <alignment vertical="center"/>
    </xf>
    <xf numFmtId="0" fontId="3" fillId="15" borderId="36" xfId="0" applyFont="1" applyFill="1" applyBorder="1" applyAlignment="1">
      <alignment horizontal="center" vertical="center"/>
    </xf>
    <xf numFmtId="0" fontId="3" fillId="15" borderId="33" xfId="0" applyFont="1" applyFill="1" applyBorder="1" applyAlignment="1">
      <alignment vertical="center"/>
    </xf>
    <xf numFmtId="0" fontId="3" fillId="15" borderId="35" xfId="0" applyFont="1" applyFill="1" applyBorder="1" applyAlignment="1">
      <alignment vertical="center"/>
    </xf>
    <xf numFmtId="0" fontId="3" fillId="15" borderId="6" xfId="0" applyFont="1" applyFill="1" applyBorder="1" applyAlignment="1">
      <alignment horizontal="center"/>
    </xf>
    <xf numFmtId="0" fontId="7" fillId="0" borderId="25" xfId="0" applyFont="1" applyBorder="1" applyAlignment="1">
      <alignment vertical="center"/>
    </xf>
    <xf numFmtId="0" fontId="0" fillId="0" borderId="0" xfId="0" applyFont="1" applyAlignment="1">
      <alignment vertical="center"/>
    </xf>
    <xf numFmtId="0" fontId="7" fillId="0" borderId="30" xfId="0" applyFont="1" applyBorder="1" applyAlignment="1">
      <alignment vertical="center"/>
    </xf>
    <xf numFmtId="0" fontId="7" fillId="0" borderId="25" xfId="0" applyFont="1" applyFill="1" applyBorder="1" applyAlignment="1">
      <alignment vertical="center"/>
    </xf>
    <xf numFmtId="0" fontId="4" fillId="0" borderId="55" xfId="0" applyFont="1" applyFill="1" applyBorder="1" applyAlignment="1">
      <alignment vertical="center"/>
    </xf>
    <xf numFmtId="0" fontId="4" fillId="10" borderId="55" xfId="0" applyFont="1" applyFill="1" applyBorder="1" applyAlignment="1">
      <alignment vertical="center"/>
    </xf>
    <xf numFmtId="0" fontId="4" fillId="10" borderId="43"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3" fontId="1" fillId="10" borderId="26" xfId="0" applyNumberFormat="1" applyFont="1" applyFill="1" applyBorder="1" applyAlignment="1">
      <alignment vertical="center"/>
    </xf>
    <xf numFmtId="0" fontId="1" fillId="0" borderId="26" xfId="0" applyFont="1" applyBorder="1" applyAlignment="1">
      <alignment vertical="center"/>
    </xf>
    <xf numFmtId="0" fontId="1" fillId="6" borderId="26" xfId="0" applyFont="1" applyFill="1" applyBorder="1" applyAlignment="1">
      <alignment vertical="center"/>
    </xf>
    <xf numFmtId="0" fontId="1" fillId="10" borderId="19" xfId="0" applyFont="1" applyFill="1" applyBorder="1" applyAlignment="1">
      <alignment vertical="center"/>
    </xf>
    <xf numFmtId="0" fontId="1" fillId="6" borderId="19" xfId="0" applyFont="1" applyFill="1" applyBorder="1" applyAlignment="1">
      <alignment vertical="center"/>
    </xf>
    <xf numFmtId="0" fontId="1" fillId="10" borderId="31" xfId="0" applyFont="1" applyFill="1" applyBorder="1" applyAlignment="1">
      <alignment vertical="center"/>
    </xf>
    <xf numFmtId="0" fontId="1" fillId="0" borderId="31" xfId="0" applyFont="1" applyBorder="1" applyAlignment="1">
      <alignment vertical="center"/>
    </xf>
    <xf numFmtId="0" fontId="1" fillId="0" borderId="26" xfId="0" applyFont="1" applyFill="1" applyBorder="1" applyAlignment="1">
      <alignment vertical="center"/>
    </xf>
    <xf numFmtId="0" fontId="1" fillId="6" borderId="27" xfId="0" applyFont="1" applyFill="1" applyBorder="1" applyAlignment="1">
      <alignment vertical="center"/>
    </xf>
    <xf numFmtId="0" fontId="1" fillId="0" borderId="19" xfId="0" applyFont="1" applyFill="1" applyBorder="1" applyAlignment="1">
      <alignment vertical="center"/>
    </xf>
    <xf numFmtId="0" fontId="1" fillId="6" borderId="29" xfId="0" applyFont="1" applyFill="1" applyBorder="1" applyAlignment="1">
      <alignment vertical="center"/>
    </xf>
    <xf numFmtId="0" fontId="1" fillId="0" borderId="31" xfId="0" applyFont="1" applyFill="1" applyBorder="1" applyAlignment="1">
      <alignment vertical="center"/>
    </xf>
    <xf numFmtId="0" fontId="1" fillId="10" borderId="56" xfId="0" applyFont="1" applyFill="1" applyBorder="1" applyAlignment="1">
      <alignment vertical="center"/>
    </xf>
    <xf numFmtId="0" fontId="1" fillId="0" borderId="56" xfId="0" applyFont="1" applyBorder="1" applyAlignment="1">
      <alignment vertical="center"/>
    </xf>
    <xf numFmtId="0" fontId="1" fillId="6" borderId="56" xfId="0" applyFont="1" applyFill="1" applyBorder="1" applyAlignment="1">
      <alignment vertical="center"/>
    </xf>
    <xf numFmtId="0" fontId="1" fillId="6" borderId="57" xfId="0" applyFont="1" applyFill="1" applyBorder="1" applyAlignment="1">
      <alignment vertical="center"/>
    </xf>
    <xf numFmtId="0" fontId="1" fillId="16" borderId="6" xfId="0" applyFont="1" applyFill="1" applyBorder="1" applyAlignment="1">
      <alignment horizontal="center"/>
    </xf>
    <xf numFmtId="0" fontId="1" fillId="0" borderId="58" xfId="0" applyFont="1" applyBorder="1" applyAlignment="1">
      <alignment horizontal="justify" vertical="center"/>
    </xf>
    <xf numFmtId="0" fontId="1" fillId="0" borderId="55" xfId="0" applyFont="1" applyBorder="1" applyAlignment="1">
      <alignment horizontal="right" vertical="center"/>
    </xf>
    <xf numFmtId="0" fontId="1" fillId="6" borderId="55" xfId="0" applyFont="1" applyFill="1" applyBorder="1" applyAlignment="1">
      <alignment horizontal="right" vertical="center"/>
    </xf>
    <xf numFmtId="0" fontId="1" fillId="0" borderId="55" xfId="0" applyFont="1" applyFill="1" applyBorder="1" applyAlignment="1">
      <alignment horizontal="right" vertical="center"/>
    </xf>
    <xf numFmtId="0" fontId="1" fillId="6" borderId="43" xfId="0" applyFont="1" applyFill="1" applyBorder="1" applyAlignment="1">
      <alignment horizontal="right" vertical="center"/>
    </xf>
    <xf numFmtId="0" fontId="1" fillId="0" borderId="0" xfId="0" applyFont="1"/>
    <xf numFmtId="49" fontId="1" fillId="0" borderId="19" xfId="0" applyNumberFormat="1" applyFont="1" applyBorder="1" applyAlignment="1">
      <alignment horizontal="justify" vertical="justify"/>
    </xf>
    <xf numFmtId="0" fontId="8" fillId="0" borderId="1" xfId="0" applyFont="1" applyBorder="1"/>
    <xf numFmtId="49" fontId="1" fillId="0" borderId="56" xfId="0" applyNumberFormat="1" applyFont="1" applyBorder="1" applyAlignment="1">
      <alignment horizontal="justify" vertical="justify"/>
    </xf>
    <xf numFmtId="0" fontId="1" fillId="0" borderId="56" xfId="0" applyFont="1" applyBorder="1"/>
    <xf numFmtId="0" fontId="1" fillId="0" borderId="56" xfId="0" applyFont="1" applyBorder="1" applyAlignment="1">
      <alignment horizontal="center"/>
    </xf>
    <xf numFmtId="49" fontId="1" fillId="0" borderId="53" xfId="0" applyNumberFormat="1" applyFont="1" applyBorder="1" applyAlignment="1">
      <alignment horizontal="justify" vertical="justify"/>
    </xf>
    <xf numFmtId="0" fontId="1" fillId="0" borderId="53" xfId="0" applyFont="1" applyBorder="1"/>
    <xf numFmtId="0" fontId="1" fillId="0" borderId="53" xfId="0" applyFont="1" applyBorder="1" applyAlignment="1">
      <alignment horizontal="center"/>
    </xf>
    <xf numFmtId="0" fontId="1" fillId="0" borderId="26" xfId="0" applyFont="1" applyBorder="1" applyAlignment="1">
      <alignment horizontal="center" vertical="center"/>
    </xf>
    <xf numFmtId="0" fontId="1" fillId="0" borderId="19" xfId="0" applyFont="1" applyBorder="1" applyAlignment="1">
      <alignment horizontal="center" vertical="center"/>
    </xf>
    <xf numFmtId="49" fontId="1" fillId="0" borderId="26" xfId="0" applyNumberFormat="1" applyFont="1" applyBorder="1" applyAlignment="1">
      <alignment horizontal="center" vertical="justify"/>
    </xf>
    <xf numFmtId="49" fontId="1" fillId="0" borderId="59" xfId="0" applyNumberFormat="1" applyFont="1" applyBorder="1" applyAlignment="1">
      <alignment horizontal="center" vertical="justify"/>
    </xf>
    <xf numFmtId="49" fontId="1" fillId="0" borderId="19" xfId="0" applyNumberFormat="1" applyFont="1" applyBorder="1" applyAlignment="1">
      <alignment horizontal="center" vertical="justify"/>
    </xf>
    <xf numFmtId="49" fontId="1" fillId="0" borderId="56" xfId="0" applyNumberFormat="1" applyFont="1" applyBorder="1" applyAlignment="1">
      <alignment horizontal="center" vertical="justify"/>
    </xf>
    <xf numFmtId="49" fontId="1" fillId="0" borderId="27" xfId="0" applyNumberFormat="1" applyFont="1" applyBorder="1" applyAlignment="1">
      <alignment horizontal="left" vertical="center"/>
    </xf>
    <xf numFmtId="49" fontId="1" fillId="0" borderId="29" xfId="0" applyNumberFormat="1" applyFont="1" applyBorder="1" applyAlignment="1">
      <alignment horizontal="left" vertical="center"/>
    </xf>
    <xf numFmtId="0" fontId="1" fillId="0" borderId="29" xfId="0" applyNumberFormat="1" applyFont="1" applyBorder="1" applyAlignment="1">
      <alignment horizontal="left" vertical="center"/>
    </xf>
    <xf numFmtId="49" fontId="1" fillId="0" borderId="32" xfId="0" applyNumberFormat="1" applyFont="1" applyBorder="1"/>
    <xf numFmtId="49" fontId="1" fillId="0" borderId="0" xfId="0" applyNumberFormat="1" applyFont="1" applyBorder="1"/>
    <xf numFmtId="49" fontId="1" fillId="0" borderId="28" xfId="0" applyNumberFormat="1" applyFont="1" applyFill="1" applyBorder="1" applyAlignment="1">
      <alignment horizontal="justify" vertical="justify"/>
    </xf>
    <xf numFmtId="0" fontId="9" fillId="0" borderId="19" xfId="0" applyFont="1" applyFill="1" applyBorder="1" applyAlignment="1">
      <alignment vertical="center"/>
    </xf>
    <xf numFmtId="0" fontId="9" fillId="0" borderId="56" xfId="0" applyFont="1" applyFill="1" applyBorder="1" applyAlignment="1">
      <alignment vertical="center"/>
    </xf>
    <xf numFmtId="0" fontId="9" fillId="0" borderId="53" xfId="0" applyFont="1" applyFill="1" applyBorder="1" applyAlignment="1">
      <alignment vertical="center"/>
    </xf>
    <xf numFmtId="0" fontId="9" fillId="0" borderId="59" xfId="0" applyFont="1" applyFill="1" applyBorder="1" applyAlignment="1">
      <alignment vertical="center"/>
    </xf>
    <xf numFmtId="0" fontId="1" fillId="0" borderId="53" xfId="0" applyFont="1" applyBorder="1" applyAlignment="1">
      <alignment horizontal="right"/>
    </xf>
    <xf numFmtId="165" fontId="1" fillId="10" borderId="31" xfId="0" applyNumberFormat="1" applyFont="1" applyFill="1" applyBorder="1" applyAlignment="1">
      <alignment vertical="justify"/>
    </xf>
    <xf numFmtId="165" fontId="1" fillId="10" borderId="32" xfId="0" applyNumberFormat="1" applyFont="1" applyFill="1" applyBorder="1" applyAlignment="1">
      <alignment vertical="justify"/>
    </xf>
    <xf numFmtId="165" fontId="4" fillId="10" borderId="26" xfId="0" applyNumberFormat="1" applyFont="1" applyFill="1" applyBorder="1" applyAlignment="1">
      <alignment vertical="center"/>
    </xf>
    <xf numFmtId="165" fontId="4" fillId="10" borderId="31" xfId="0" applyNumberFormat="1" applyFont="1" applyFill="1" applyBorder="1" applyAlignment="1">
      <alignment vertical="center"/>
    </xf>
    <xf numFmtId="0" fontId="1" fillId="0" borderId="0" xfId="0" applyFont="1" applyAlignment="1">
      <alignment wrapText="1"/>
    </xf>
    <xf numFmtId="165" fontId="4" fillId="10" borderId="27" xfId="0" applyNumberFormat="1" applyFont="1" applyFill="1" applyBorder="1" applyAlignment="1">
      <alignment vertical="center"/>
    </xf>
    <xf numFmtId="165" fontId="4" fillId="10" borderId="32" xfId="0" applyNumberFormat="1" applyFont="1" applyFill="1" applyBorder="1" applyAlignment="1">
      <alignment vertic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49" fontId="1" fillId="0" borderId="18" xfId="0" applyNumberFormat="1" applyFont="1" applyBorder="1" applyAlignment="1">
      <alignment horizontal="justify" vertical="justify"/>
    </xf>
    <xf numFmtId="49" fontId="1" fillId="0" borderId="19"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9" xfId="0" applyNumberFormat="1" applyFont="1" applyBorder="1" applyAlignment="1">
      <alignment horizontal="center" vertical="justify"/>
    </xf>
    <xf numFmtId="49" fontId="3" fillId="0" borderId="10" xfId="0" applyNumberFormat="1" applyFont="1" applyBorder="1" applyAlignment="1">
      <alignment horizontal="center"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21" xfId="0" applyNumberFormat="1" applyFont="1" applyBorder="1" applyAlignment="1">
      <alignment horizontal="justify" vertical="justify"/>
    </xf>
    <xf numFmtId="49" fontId="1" fillId="0" borderId="22" xfId="0" applyNumberFormat="1" applyFont="1" applyBorder="1" applyAlignment="1">
      <alignment horizontal="justify" vertical="justify"/>
    </xf>
    <xf numFmtId="49" fontId="1" fillId="0" borderId="24" xfId="0" applyNumberFormat="1" applyFont="1" applyBorder="1" applyAlignment="1">
      <alignment horizontal="left" vertical="justify"/>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0" fontId="3" fillId="7" borderId="33" xfId="0" applyFont="1" applyFill="1" applyBorder="1" applyAlignment="1">
      <alignment horizontal="left" wrapText="1"/>
    </xf>
    <xf numFmtId="0" fontId="3" fillId="7" borderId="34" xfId="0" applyFont="1" applyFill="1" applyBorder="1" applyAlignment="1">
      <alignment horizontal="left" wrapText="1"/>
    </xf>
    <xf numFmtId="0" fontId="3" fillId="7" borderId="35" xfId="0" applyFont="1" applyFill="1" applyBorder="1" applyAlignment="1">
      <alignment horizontal="left" wrapText="1"/>
    </xf>
    <xf numFmtId="0" fontId="3" fillId="7" borderId="33" xfId="0" applyFont="1" applyFill="1" applyBorder="1" applyAlignment="1">
      <alignment horizontal="center"/>
    </xf>
    <xf numFmtId="0" fontId="3" fillId="7" borderId="34" xfId="0" applyFont="1" applyFill="1" applyBorder="1" applyAlignment="1">
      <alignment horizontal="center"/>
    </xf>
    <xf numFmtId="0" fontId="3" fillId="7" borderId="35"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5" borderId="35" xfId="0" applyFont="1" applyFill="1" applyBorder="1" applyAlignment="1">
      <alignment horizont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0" xfId="0" applyFont="1" applyFill="1" applyBorder="1" applyAlignment="1">
      <alignment horizontal="center" vertical="center"/>
    </xf>
    <xf numFmtId="0" fontId="3" fillId="8" borderId="33" xfId="0" applyFont="1" applyFill="1" applyBorder="1" applyAlignment="1">
      <alignment horizontal="center" wrapText="1"/>
    </xf>
    <xf numFmtId="0" fontId="3" fillId="8" borderId="34" xfId="0" applyFont="1" applyFill="1" applyBorder="1" applyAlignment="1">
      <alignment horizontal="center" wrapText="1"/>
    </xf>
    <xf numFmtId="0" fontId="3" fillId="8" borderId="35" xfId="0" applyFont="1" applyFill="1" applyBorder="1" applyAlignment="1">
      <alignment horizontal="center" wrapText="1"/>
    </xf>
    <xf numFmtId="0" fontId="3" fillId="8" borderId="33" xfId="0" applyFont="1" applyFill="1" applyBorder="1" applyAlignment="1">
      <alignment horizontal="center"/>
    </xf>
    <xf numFmtId="0" fontId="3" fillId="8" borderId="34" xfId="0" applyFont="1" applyFill="1" applyBorder="1" applyAlignment="1">
      <alignment horizontal="center"/>
    </xf>
    <xf numFmtId="0" fontId="3" fillId="8" borderId="35" xfId="0" applyFont="1" applyFill="1" applyBorder="1" applyAlignment="1">
      <alignment horizontal="center"/>
    </xf>
    <xf numFmtId="0" fontId="3" fillId="8" borderId="33" xfId="0" applyFont="1" applyFill="1" applyBorder="1" applyAlignment="1">
      <alignment horizontal="center" vertical="center"/>
    </xf>
    <xf numFmtId="0" fontId="3" fillId="8"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0" borderId="39" xfId="0" applyFont="1" applyBorder="1" applyAlignment="1">
      <alignment vertical="top"/>
    </xf>
    <xf numFmtId="0" fontId="1" fillId="9" borderId="36"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1" fillId="9" borderId="33" xfId="0" applyFont="1" applyFill="1" applyBorder="1" applyAlignment="1">
      <alignment horizontal="center" vertical="center"/>
    </xf>
    <xf numFmtId="0" fontId="1" fillId="9" borderId="34" xfId="0" applyFont="1" applyFill="1" applyBorder="1" applyAlignment="1">
      <alignment horizontal="center" vertical="center"/>
    </xf>
    <xf numFmtId="0" fontId="1" fillId="9" borderId="35" xfId="0" applyFont="1" applyFill="1" applyBorder="1" applyAlignment="1">
      <alignment horizontal="center" vertical="center"/>
    </xf>
    <xf numFmtId="0" fontId="1" fillId="0" borderId="0" xfId="0" applyFont="1"/>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8"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9" borderId="36" xfId="0" applyFont="1" applyFill="1" applyBorder="1" applyAlignment="1">
      <alignment horizontal="center" vertical="center"/>
    </xf>
    <xf numFmtId="0" fontId="1" fillId="9" borderId="42" xfId="0" applyFont="1" applyFill="1" applyBorder="1" applyAlignment="1">
      <alignment horizontal="center" vertical="center"/>
    </xf>
    <xf numFmtId="0" fontId="3" fillId="0" borderId="37"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8" xfId="0" applyFont="1" applyFill="1" applyBorder="1" applyAlignment="1">
      <alignment horizontal="center" vertical="center"/>
    </xf>
    <xf numFmtId="0" fontId="3" fillId="11" borderId="44" xfId="0" applyFont="1" applyFill="1" applyBorder="1" applyAlignment="1">
      <alignment horizontal="center" vertical="center"/>
    </xf>
    <xf numFmtId="0" fontId="3" fillId="11" borderId="33" xfId="0" applyFont="1" applyFill="1" applyBorder="1" applyAlignment="1">
      <alignment horizontal="center"/>
    </xf>
    <xf numFmtId="0" fontId="3" fillId="11" borderId="34" xfId="0" applyFont="1" applyFill="1" applyBorder="1" applyAlignment="1">
      <alignment horizontal="center"/>
    </xf>
    <xf numFmtId="0" fontId="3" fillId="12" borderId="36" xfId="0" applyFont="1" applyFill="1" applyBorder="1" applyAlignment="1">
      <alignment horizontal="center" vertical="center"/>
    </xf>
    <xf numFmtId="0" fontId="3" fillId="12" borderId="40" xfId="0" applyFont="1" applyFill="1" applyBorder="1" applyAlignment="1">
      <alignment horizontal="center" vertical="center"/>
    </xf>
    <xf numFmtId="0" fontId="3" fillId="12" borderId="42" xfId="0" applyFont="1" applyFill="1" applyBorder="1" applyAlignment="1">
      <alignment horizontal="center" vertical="center"/>
    </xf>
    <xf numFmtId="0" fontId="3" fillId="12" borderId="38"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44"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3" fontId="1" fillId="10" borderId="50" xfId="0" applyNumberFormat="1" applyFont="1" applyFill="1" applyBorder="1" applyAlignment="1">
      <alignment horizontal="center"/>
    </xf>
    <xf numFmtId="3" fontId="1" fillId="10" borderId="51" xfId="0" applyNumberFormat="1" applyFont="1" applyFill="1" applyBorder="1" applyAlignment="1">
      <alignment horizontal="center"/>
    </xf>
    <xf numFmtId="3" fontId="1" fillId="10" borderId="52" xfId="0" applyNumberFormat="1" applyFont="1" applyFill="1" applyBorder="1" applyAlignment="1">
      <alignment horizontal="center"/>
    </xf>
    <xf numFmtId="3" fontId="1" fillId="0" borderId="46" xfId="0" applyNumberFormat="1" applyFont="1" applyBorder="1" applyAlignment="1">
      <alignment horizontal="center"/>
    </xf>
    <xf numFmtId="3" fontId="1" fillId="0" borderId="47" xfId="0" applyNumberFormat="1" applyFont="1" applyBorder="1" applyAlignment="1">
      <alignment horizontal="center"/>
    </xf>
    <xf numFmtId="3" fontId="1" fillId="0" borderId="26" xfId="0" applyNumberFormat="1" applyFont="1" applyBorder="1" applyAlignment="1">
      <alignment horizontal="center"/>
    </xf>
    <xf numFmtId="3" fontId="1" fillId="0" borderId="27" xfId="0" applyNumberFormat="1" applyFont="1" applyBorder="1" applyAlignment="1">
      <alignment horizontal="center"/>
    </xf>
    <xf numFmtId="0" fontId="1" fillId="0" borderId="6" xfId="0" applyFont="1" applyBorder="1" applyAlignment="1">
      <alignment horizontal="center"/>
    </xf>
    <xf numFmtId="0" fontId="3" fillId="14" borderId="36" xfId="0" applyFont="1" applyFill="1" applyBorder="1" applyAlignment="1">
      <alignment horizontal="justify" vertical="justify"/>
    </xf>
    <xf numFmtId="0" fontId="3" fillId="14" borderId="40"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33" xfId="0" applyFont="1" applyFill="1" applyBorder="1" applyAlignment="1">
      <alignment horizontal="center"/>
    </xf>
    <xf numFmtId="0" fontId="3" fillId="0" borderId="0" xfId="0" applyFont="1" applyBorder="1" applyAlignment="1">
      <alignment horizontal="justify" vertical="top"/>
    </xf>
    <xf numFmtId="0" fontId="3" fillId="5" borderId="4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33" xfId="0" applyFont="1" applyFill="1" applyBorder="1" applyAlignment="1">
      <alignment horizontal="center"/>
    </xf>
    <xf numFmtId="0" fontId="1" fillId="5" borderId="34" xfId="0" applyFont="1" applyFill="1" applyBorder="1" applyAlignment="1">
      <alignment horizontal="center"/>
    </xf>
    <xf numFmtId="0" fontId="1" fillId="5" borderId="35"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8" xfId="0" applyFont="1" applyFill="1" applyBorder="1" applyAlignment="1">
      <alignment horizontal="center" vertical="center"/>
    </xf>
    <xf numFmtId="0" fontId="3" fillId="15" borderId="44" xfId="0" applyFont="1" applyFill="1" applyBorder="1" applyAlignment="1">
      <alignment horizontal="center" vertical="center"/>
    </xf>
    <xf numFmtId="0" fontId="3" fillId="15" borderId="33" xfId="0" applyFont="1" applyFill="1" applyBorder="1" applyAlignment="1">
      <alignment horizontal="center" vertical="center"/>
    </xf>
    <xf numFmtId="0" fontId="3" fillId="15" borderId="34" xfId="0" applyFont="1" applyFill="1" applyBorder="1" applyAlignment="1">
      <alignment horizontal="center" vertical="center"/>
    </xf>
    <xf numFmtId="0" fontId="3" fillId="15" borderId="35" xfId="0" applyFont="1" applyFill="1" applyBorder="1" applyAlignment="1">
      <alignment horizontal="center" vertical="center"/>
    </xf>
    <xf numFmtId="0" fontId="1" fillId="5" borderId="42"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8" xfId="0" applyFont="1" applyFill="1" applyBorder="1" applyAlignment="1">
      <alignment horizontal="center" vertical="center"/>
    </xf>
    <xf numFmtId="0" fontId="1" fillId="16" borderId="44" xfId="0" applyFont="1" applyFill="1" applyBorder="1" applyAlignment="1">
      <alignment horizontal="center" vertical="center"/>
    </xf>
    <xf numFmtId="0" fontId="1" fillId="16" borderId="33" xfId="0" applyFont="1" applyFill="1" applyBorder="1" applyAlignment="1">
      <alignment horizontal="center" vertical="center"/>
    </xf>
    <xf numFmtId="0" fontId="1" fillId="16" borderId="34" xfId="0" applyFont="1" applyFill="1" applyBorder="1" applyAlignment="1">
      <alignment horizontal="center" vertical="center"/>
    </xf>
    <xf numFmtId="0" fontId="1" fillId="16" borderId="3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162</xdr:row>
      <xdr:rowOff>250032</xdr:rowOff>
    </xdr:from>
    <xdr:to>
      <xdr:col>23</xdr:col>
      <xdr:colOff>133350</xdr:colOff>
      <xdr:row>162</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166</xdr:row>
      <xdr:rowOff>0</xdr:rowOff>
    </xdr:from>
    <xdr:to>
      <xdr:col>11</xdr:col>
      <xdr:colOff>133350</xdr:colOff>
      <xdr:row>166</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105</xdr:row>
      <xdr:rowOff>0</xdr:rowOff>
    </xdr:from>
    <xdr:to>
      <xdr:col>11</xdr:col>
      <xdr:colOff>0</xdr:colOff>
      <xdr:row>105</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105</xdr:row>
      <xdr:rowOff>0</xdr:rowOff>
    </xdr:from>
    <xdr:to>
      <xdr:col>11</xdr:col>
      <xdr:colOff>0</xdr:colOff>
      <xdr:row>105</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105</xdr:row>
      <xdr:rowOff>0</xdr:rowOff>
    </xdr:from>
    <xdr:to>
      <xdr:col>11</xdr:col>
      <xdr:colOff>0</xdr:colOff>
      <xdr:row>105</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111</xdr:row>
      <xdr:rowOff>0</xdr:rowOff>
    </xdr:from>
    <xdr:to>
      <xdr:col>5</xdr:col>
      <xdr:colOff>0</xdr:colOff>
      <xdr:row>111</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348"/>
  <sheetViews>
    <sheetView tabSelected="1" zoomScale="60" zoomScaleNormal="60" zoomScaleSheetLayoutView="70" zoomScalePageLayoutView="70" workbookViewId="0">
      <selection activeCell="A289" sqref="A289:A290"/>
    </sheetView>
  </sheetViews>
  <sheetFormatPr baseColWidth="10" defaultColWidth="7.625" defaultRowHeight="16.5" x14ac:dyDescent="0.3"/>
  <cols>
    <col min="1" max="1" width="92.125" style="1" customWidth="1"/>
    <col min="2" max="2" width="21" style="1" bestFit="1" customWidth="1"/>
    <col min="3" max="3" width="9.875" style="1" bestFit="1" customWidth="1"/>
    <col min="4" max="4" width="12.875" style="1" customWidth="1"/>
    <col min="5" max="5" width="10.125" style="1" bestFit="1" customWidth="1"/>
    <col min="6" max="6" width="16" style="1" customWidth="1"/>
    <col min="7" max="7" width="15.125" style="1" bestFit="1" customWidth="1"/>
    <col min="8" max="8" width="16.125" style="1" customWidth="1"/>
    <col min="9" max="9" width="13.125" style="1" bestFit="1" customWidth="1"/>
    <col min="10" max="10" width="13.5" style="1" customWidth="1"/>
    <col min="11" max="11" width="9.875" style="1" bestFit="1" customWidth="1"/>
    <col min="12" max="12" width="13.375" style="1" customWidth="1"/>
    <col min="13" max="13" width="9.875" style="1" bestFit="1" customWidth="1"/>
    <col min="14" max="14" width="13.5" style="1" bestFit="1" customWidth="1"/>
    <col min="15" max="15" width="8.625" style="1" bestFit="1" customWidth="1"/>
    <col min="16" max="16" width="11.625" style="1" customWidth="1"/>
    <col min="17" max="17" width="10.25" style="1" bestFit="1" customWidth="1"/>
    <col min="18" max="18" width="14.625" style="1" bestFit="1" customWidth="1"/>
    <col min="19" max="19" width="11.375" style="1" bestFit="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305" t="s">
        <v>0</v>
      </c>
      <c r="C3" s="305"/>
      <c r="D3" s="305"/>
      <c r="E3" s="305"/>
      <c r="F3" s="305"/>
      <c r="G3" s="305"/>
      <c r="H3" s="305"/>
      <c r="I3" s="305"/>
      <c r="J3" s="305"/>
      <c r="K3" s="305"/>
      <c r="L3" s="305"/>
      <c r="M3" s="305"/>
      <c r="N3" s="305"/>
      <c r="O3" s="305"/>
      <c r="P3" s="305"/>
      <c r="Q3" s="305"/>
      <c r="R3" s="305"/>
      <c r="S3" s="305"/>
    </row>
    <row r="5" spans="1:24" x14ac:dyDescent="0.3">
      <c r="C5" s="306" t="s">
        <v>1</v>
      </c>
      <c r="D5" s="306"/>
      <c r="E5" s="306"/>
      <c r="F5" s="306"/>
      <c r="G5" s="306"/>
      <c r="H5" s="267" t="s">
        <v>212</v>
      </c>
      <c r="I5" s="2"/>
      <c r="J5" s="2"/>
      <c r="K5" s="2"/>
      <c r="L5" s="2"/>
      <c r="M5" s="2"/>
      <c r="N5" s="2"/>
      <c r="O5" s="2"/>
      <c r="P5" s="2"/>
      <c r="Q5" s="2"/>
      <c r="R5" s="2"/>
      <c r="S5" s="2"/>
      <c r="T5" s="2"/>
      <c r="U5" s="2"/>
      <c r="V5" s="3"/>
      <c r="W5" s="3"/>
      <c r="X5" s="3"/>
    </row>
    <row r="6" spans="1:24" ht="17.25" thickBot="1" x14ac:dyDescent="0.35"/>
    <row r="7" spans="1:24" ht="17.25" thickTop="1" x14ac:dyDescent="0.3">
      <c r="A7" s="4" t="s">
        <v>2</v>
      </c>
      <c r="B7" s="307" t="s">
        <v>214</v>
      </c>
      <c r="C7" s="307"/>
      <c r="D7" s="307"/>
      <c r="E7" s="307"/>
      <c r="F7" s="307"/>
      <c r="G7" s="307"/>
      <c r="H7" s="307"/>
      <c r="I7" s="307"/>
      <c r="J7" s="307"/>
      <c r="K7" s="307"/>
      <c r="L7" s="307"/>
      <c r="M7" s="307"/>
      <c r="N7" s="307"/>
      <c r="O7" s="307"/>
      <c r="P7" s="307"/>
      <c r="Q7" s="308"/>
    </row>
    <row r="8" spans="1:24" x14ac:dyDescent="0.3">
      <c r="A8" s="5" t="s">
        <v>3</v>
      </c>
      <c r="B8" s="309" t="s">
        <v>213</v>
      </c>
      <c r="C8" s="309"/>
      <c r="D8" s="309"/>
      <c r="E8" s="309"/>
      <c r="F8" s="309"/>
      <c r="G8" s="309"/>
      <c r="H8" s="309"/>
      <c r="I8" s="309"/>
      <c r="J8" s="309"/>
      <c r="K8" s="309"/>
      <c r="L8" s="309"/>
      <c r="M8" s="309"/>
      <c r="N8" s="309"/>
      <c r="O8" s="309"/>
      <c r="P8" s="309"/>
      <c r="Q8" s="310"/>
    </row>
    <row r="9" spans="1:24" ht="17.25" thickBot="1" x14ac:dyDescent="0.35">
      <c r="A9" s="6" t="s">
        <v>4</v>
      </c>
      <c r="B9" s="311" t="s">
        <v>315</v>
      </c>
      <c r="C9" s="311"/>
      <c r="D9" s="311"/>
      <c r="E9" s="311"/>
      <c r="F9" s="311"/>
      <c r="G9" s="311"/>
      <c r="H9" s="311"/>
      <c r="I9" s="311"/>
      <c r="J9" s="311"/>
      <c r="K9" s="311"/>
      <c r="L9" s="311"/>
      <c r="M9" s="311"/>
      <c r="N9" s="311"/>
      <c r="O9" s="311"/>
      <c r="P9" s="311"/>
      <c r="Q9" s="312"/>
    </row>
    <row r="10" spans="1:24" ht="17.25" thickTop="1" x14ac:dyDescent="0.3">
      <c r="A10" s="7"/>
      <c r="B10" s="8"/>
      <c r="C10" s="8"/>
      <c r="D10" s="8"/>
      <c r="E10" s="8"/>
      <c r="F10" s="8"/>
      <c r="G10" s="8"/>
      <c r="H10" s="8"/>
      <c r="I10" s="8"/>
      <c r="J10" s="8"/>
      <c r="K10" s="8"/>
      <c r="L10" s="8"/>
      <c r="M10" s="8"/>
      <c r="N10" s="8"/>
      <c r="O10" s="8"/>
      <c r="P10" s="8"/>
      <c r="Q10" s="8"/>
    </row>
    <row r="11" spans="1:24" x14ac:dyDescent="0.3">
      <c r="A11" s="9" t="s">
        <v>5</v>
      </c>
      <c r="B11" s="10" t="s">
        <v>215</v>
      </c>
      <c r="C11" s="11"/>
      <c r="D11" s="11"/>
      <c r="E11" s="11"/>
      <c r="F11" s="11"/>
      <c r="G11" s="11"/>
      <c r="H11" s="11"/>
      <c r="I11" s="11"/>
      <c r="J11" s="11"/>
      <c r="K11" s="11"/>
      <c r="L11" s="11"/>
      <c r="M11" s="11"/>
      <c r="N11" s="11"/>
      <c r="O11" s="11"/>
      <c r="P11" s="11"/>
      <c r="Q11" s="11"/>
    </row>
    <row r="12" spans="1:24" ht="36.75" customHeight="1" x14ac:dyDescent="0.3">
      <c r="A12" s="9" t="s">
        <v>6</v>
      </c>
      <c r="B12" s="10"/>
      <c r="C12" s="11"/>
      <c r="D12" s="11"/>
      <c r="E12" s="11"/>
      <c r="F12" s="11"/>
      <c r="G12" s="11"/>
      <c r="H12" s="11"/>
      <c r="I12" s="11"/>
      <c r="J12" s="11"/>
      <c r="K12" s="11"/>
      <c r="L12" s="11"/>
      <c r="M12" s="11"/>
      <c r="N12" s="11"/>
      <c r="O12" s="11"/>
      <c r="P12" s="11"/>
      <c r="Q12" s="11"/>
    </row>
    <row r="13" spans="1:24" ht="17.25" thickBot="1" x14ac:dyDescent="0.35">
      <c r="A13" s="12"/>
      <c r="B13" s="11"/>
      <c r="C13" s="11"/>
      <c r="D13" s="11"/>
      <c r="E13" s="11"/>
      <c r="F13" s="11"/>
      <c r="G13" s="11"/>
      <c r="H13" s="11"/>
      <c r="I13" s="11"/>
      <c r="J13" s="11"/>
      <c r="K13" s="11"/>
      <c r="L13" s="11"/>
      <c r="M13" s="11"/>
      <c r="N13" s="11"/>
      <c r="O13" s="11"/>
      <c r="P13" s="11"/>
      <c r="Q13" s="11"/>
    </row>
    <row r="14" spans="1:24" ht="52.5" customHeight="1" thickBot="1" x14ac:dyDescent="0.35">
      <c r="A14" s="313" t="s">
        <v>7</v>
      </c>
      <c r="B14" s="314"/>
      <c r="C14" s="314"/>
      <c r="D14" s="314"/>
      <c r="E14" s="314"/>
      <c r="F14" s="314"/>
      <c r="G14" s="314"/>
      <c r="H14" s="314"/>
      <c r="I14" s="314"/>
      <c r="J14" s="314"/>
      <c r="K14" s="314"/>
      <c r="L14" s="314"/>
      <c r="M14" s="314"/>
      <c r="N14" s="314"/>
      <c r="O14" s="314"/>
      <c r="P14" s="314"/>
      <c r="Q14" s="315"/>
      <c r="R14" s="13" t="s">
        <v>8</v>
      </c>
      <c r="S14" s="13" t="s">
        <v>9</v>
      </c>
      <c r="T14" s="14" t="s">
        <v>10</v>
      </c>
    </row>
    <row r="15" spans="1:24" ht="17.25" thickBot="1" x14ac:dyDescent="0.35">
      <c r="A15" s="298" t="s">
        <v>7</v>
      </c>
      <c r="B15" s="299"/>
      <c r="C15" s="299"/>
      <c r="D15" s="299"/>
      <c r="E15" s="299"/>
      <c r="F15" s="299"/>
      <c r="G15" s="299"/>
      <c r="H15" s="299"/>
      <c r="I15" s="299"/>
      <c r="J15" s="299"/>
      <c r="K15" s="299"/>
      <c r="L15" s="299"/>
      <c r="M15" s="299"/>
      <c r="N15" s="299"/>
      <c r="O15" s="299"/>
      <c r="P15" s="299"/>
      <c r="Q15" s="300"/>
      <c r="R15" s="15"/>
      <c r="S15" s="15"/>
      <c r="T15" s="16"/>
    </row>
    <row r="16" spans="1:24" x14ac:dyDescent="0.3">
      <c r="A16" s="301" t="s">
        <v>216</v>
      </c>
      <c r="B16" s="302"/>
      <c r="C16" s="302"/>
      <c r="D16" s="302"/>
      <c r="E16" s="302"/>
      <c r="F16" s="302"/>
      <c r="G16" s="302"/>
      <c r="H16" s="302"/>
      <c r="I16" s="302"/>
      <c r="J16" s="302"/>
      <c r="K16" s="302"/>
      <c r="L16" s="302"/>
      <c r="M16" s="302"/>
      <c r="N16" s="302"/>
      <c r="O16" s="302"/>
      <c r="P16" s="302"/>
      <c r="Q16" s="302"/>
      <c r="R16" s="17"/>
      <c r="S16" s="17"/>
      <c r="T16" s="18"/>
    </row>
    <row r="17" spans="1:21" x14ac:dyDescent="0.3">
      <c r="A17" s="303" t="s">
        <v>217</v>
      </c>
      <c r="B17" s="304"/>
      <c r="C17" s="304"/>
      <c r="D17" s="304"/>
      <c r="E17" s="304"/>
      <c r="F17" s="304"/>
      <c r="G17" s="304"/>
      <c r="H17" s="304"/>
      <c r="I17" s="304"/>
      <c r="J17" s="304"/>
      <c r="K17" s="304"/>
      <c r="L17" s="304"/>
      <c r="M17" s="304"/>
      <c r="N17" s="304"/>
      <c r="O17" s="304"/>
      <c r="P17" s="304"/>
      <c r="Q17" s="304"/>
      <c r="R17" s="17"/>
      <c r="S17" s="17"/>
      <c r="T17" s="18"/>
    </row>
    <row r="18" spans="1:21" x14ac:dyDescent="0.3">
      <c r="A18" s="303" t="s">
        <v>218</v>
      </c>
      <c r="B18" s="304"/>
      <c r="C18" s="304"/>
      <c r="D18" s="304"/>
      <c r="E18" s="304"/>
      <c r="F18" s="304"/>
      <c r="G18" s="304"/>
      <c r="H18" s="304"/>
      <c r="I18" s="304"/>
      <c r="J18" s="304"/>
      <c r="K18" s="304"/>
      <c r="L18" s="304"/>
      <c r="M18" s="304"/>
      <c r="N18" s="304"/>
      <c r="O18" s="304"/>
      <c r="P18" s="304"/>
      <c r="Q18" s="304"/>
      <c r="R18" s="17"/>
      <c r="S18" s="17"/>
      <c r="T18" s="18"/>
    </row>
    <row r="19" spans="1:21" x14ac:dyDescent="0.3">
      <c r="A19" s="303" t="s">
        <v>219</v>
      </c>
      <c r="B19" s="304"/>
      <c r="C19" s="304"/>
      <c r="D19" s="304"/>
      <c r="E19" s="304"/>
      <c r="F19" s="304"/>
      <c r="G19" s="304"/>
      <c r="H19" s="304"/>
      <c r="I19" s="304"/>
      <c r="J19" s="304"/>
      <c r="K19" s="304"/>
      <c r="L19" s="304"/>
      <c r="M19" s="304"/>
      <c r="N19" s="304"/>
      <c r="O19" s="304"/>
      <c r="P19" s="304"/>
      <c r="Q19" s="304"/>
      <c r="R19" s="17"/>
      <c r="S19" s="17"/>
      <c r="T19" s="18"/>
    </row>
    <row r="20" spans="1:21" x14ac:dyDescent="0.3">
      <c r="A20" s="303"/>
      <c r="B20" s="304"/>
      <c r="C20" s="304"/>
      <c r="D20" s="304"/>
      <c r="E20" s="304"/>
      <c r="F20" s="304"/>
      <c r="G20" s="304"/>
      <c r="H20" s="304"/>
      <c r="I20" s="304"/>
      <c r="J20" s="304"/>
      <c r="K20" s="304"/>
      <c r="L20" s="304"/>
      <c r="M20" s="304"/>
      <c r="N20" s="304"/>
      <c r="O20" s="304"/>
      <c r="P20" s="304"/>
      <c r="Q20" s="304"/>
      <c r="R20" s="17"/>
      <c r="S20" s="17"/>
      <c r="T20" s="18"/>
    </row>
    <row r="21" spans="1:21" x14ac:dyDescent="0.3">
      <c r="A21" s="303"/>
      <c r="B21" s="304"/>
      <c r="C21" s="304"/>
      <c r="D21" s="304"/>
      <c r="E21" s="304"/>
      <c r="F21" s="304"/>
      <c r="G21" s="304"/>
      <c r="H21" s="304"/>
      <c r="I21" s="304"/>
      <c r="J21" s="304"/>
      <c r="K21" s="304"/>
      <c r="L21" s="304"/>
      <c r="M21" s="304"/>
      <c r="N21" s="304"/>
      <c r="O21" s="304"/>
      <c r="P21" s="304"/>
      <c r="Q21" s="304"/>
      <c r="R21" s="17"/>
      <c r="S21" s="17"/>
      <c r="T21" s="18"/>
    </row>
    <row r="22" spans="1:21" x14ac:dyDescent="0.3">
      <c r="A22" s="303"/>
      <c r="B22" s="304"/>
      <c r="C22" s="304"/>
      <c r="D22" s="304"/>
      <c r="E22" s="304"/>
      <c r="F22" s="304"/>
      <c r="G22" s="304"/>
      <c r="H22" s="304"/>
      <c r="I22" s="304"/>
      <c r="J22" s="304"/>
      <c r="K22" s="304"/>
      <c r="L22" s="304"/>
      <c r="M22" s="304"/>
      <c r="N22" s="304"/>
      <c r="O22" s="304"/>
      <c r="P22" s="304"/>
      <c r="Q22" s="304"/>
      <c r="R22" s="17"/>
      <c r="S22" s="17"/>
      <c r="T22" s="18"/>
    </row>
    <row r="23" spans="1:21" ht="17.25" thickBot="1" x14ac:dyDescent="0.35">
      <c r="A23" s="318"/>
      <c r="B23" s="319"/>
      <c r="C23" s="319"/>
      <c r="D23" s="319"/>
      <c r="E23" s="319"/>
      <c r="F23" s="319"/>
      <c r="G23" s="319"/>
      <c r="H23" s="319"/>
      <c r="I23" s="319"/>
      <c r="J23" s="319"/>
      <c r="K23" s="319"/>
      <c r="L23" s="319"/>
      <c r="M23" s="319"/>
      <c r="N23" s="319"/>
      <c r="O23" s="319"/>
      <c r="P23" s="319"/>
      <c r="Q23" s="319"/>
      <c r="R23" s="19"/>
      <c r="S23" s="19"/>
      <c r="T23" s="20"/>
    </row>
    <row r="24" spans="1:21" x14ac:dyDescent="0.3">
      <c r="A24" s="320" t="s">
        <v>11</v>
      </c>
      <c r="B24" s="320"/>
      <c r="C24" s="320"/>
      <c r="D24" s="320"/>
      <c r="E24" s="320"/>
      <c r="F24" s="320"/>
      <c r="G24" s="320"/>
      <c r="H24" s="320"/>
      <c r="I24" s="320"/>
      <c r="J24" s="320"/>
      <c r="K24" s="320"/>
      <c r="L24" s="320"/>
      <c r="M24" s="320"/>
      <c r="N24" s="320"/>
      <c r="O24" s="320"/>
      <c r="P24" s="320"/>
      <c r="Q24" s="320"/>
      <c r="R24" s="320"/>
      <c r="S24" s="320"/>
      <c r="T24" s="320"/>
    </row>
    <row r="26" spans="1:21" x14ac:dyDescent="0.3">
      <c r="A26" s="316" t="s">
        <v>12</v>
      </c>
      <c r="B26" s="316" t="s">
        <v>13</v>
      </c>
      <c r="C26" s="316" t="s">
        <v>14</v>
      </c>
      <c r="D26" s="316" t="s">
        <v>15</v>
      </c>
      <c r="E26" s="321" t="s">
        <v>16</v>
      </c>
      <c r="F26" s="321"/>
      <c r="G26" s="321"/>
      <c r="H26" s="321"/>
      <c r="I26" s="321"/>
      <c r="J26" s="316" t="s">
        <v>17</v>
      </c>
      <c r="K26" s="322" t="s">
        <v>18</v>
      </c>
      <c r="L26" s="322"/>
      <c r="M26" s="322"/>
      <c r="N26" s="316" t="s">
        <v>19</v>
      </c>
      <c r="O26" s="317" t="s">
        <v>20</v>
      </c>
      <c r="P26" s="317"/>
      <c r="Q26" s="317"/>
      <c r="R26" s="317"/>
      <c r="S26" s="316" t="s">
        <v>21</v>
      </c>
      <c r="T26" s="316" t="s">
        <v>22</v>
      </c>
      <c r="U26" s="316" t="s">
        <v>10</v>
      </c>
    </row>
    <row r="27" spans="1:21" x14ac:dyDescent="0.3">
      <c r="A27" s="316"/>
      <c r="B27" s="316"/>
      <c r="C27" s="316"/>
      <c r="D27" s="316"/>
      <c r="E27" s="316" t="s">
        <v>23</v>
      </c>
      <c r="F27" s="316" t="s">
        <v>24</v>
      </c>
      <c r="G27" s="316" t="s">
        <v>25</v>
      </c>
      <c r="H27" s="316" t="s">
        <v>26</v>
      </c>
      <c r="I27" s="316" t="s">
        <v>27</v>
      </c>
      <c r="J27" s="316"/>
      <c r="K27" s="322"/>
      <c r="L27" s="322"/>
      <c r="M27" s="322"/>
      <c r="N27" s="316"/>
      <c r="O27" s="317" t="s">
        <v>28</v>
      </c>
      <c r="P27" s="317"/>
      <c r="Q27" s="317" t="s">
        <v>29</v>
      </c>
      <c r="R27" s="317"/>
      <c r="S27" s="316"/>
      <c r="T27" s="316"/>
      <c r="U27" s="316"/>
    </row>
    <row r="28" spans="1:21" ht="39.75" customHeight="1" x14ac:dyDescent="0.3">
      <c r="A28" s="316"/>
      <c r="B28" s="316"/>
      <c r="C28" s="316"/>
      <c r="D28" s="316"/>
      <c r="E28" s="316" t="s">
        <v>23</v>
      </c>
      <c r="F28" s="316" t="s">
        <v>24</v>
      </c>
      <c r="G28" s="316" t="s">
        <v>25</v>
      </c>
      <c r="H28" s="316" t="s">
        <v>30</v>
      </c>
      <c r="I28" s="316" t="s">
        <v>27</v>
      </c>
      <c r="J28" s="316"/>
      <c r="K28" s="21" t="s">
        <v>31</v>
      </c>
      <c r="L28" s="21" t="s">
        <v>32</v>
      </c>
      <c r="M28" s="21" t="s">
        <v>33</v>
      </c>
      <c r="N28" s="316"/>
      <c r="O28" s="22" t="s">
        <v>34</v>
      </c>
      <c r="P28" s="22" t="s">
        <v>35</v>
      </c>
      <c r="Q28" s="22" t="s">
        <v>36</v>
      </c>
      <c r="R28" s="22" t="s">
        <v>37</v>
      </c>
      <c r="S28" s="316"/>
      <c r="T28" s="316"/>
      <c r="U28" s="316"/>
    </row>
    <row r="29" spans="1:21" x14ac:dyDescent="0.3">
      <c r="A29" s="23" t="s">
        <v>266</v>
      </c>
      <c r="B29" s="24"/>
      <c r="C29" s="25">
        <v>2010</v>
      </c>
      <c r="D29" s="274" t="s">
        <v>268</v>
      </c>
      <c r="E29" s="25"/>
      <c r="F29" s="276" t="s">
        <v>215</v>
      </c>
      <c r="G29" s="26"/>
      <c r="H29" s="26"/>
      <c r="I29" s="26"/>
      <c r="J29" s="26"/>
      <c r="K29" s="26"/>
      <c r="L29" s="26"/>
      <c r="M29" s="26"/>
      <c r="N29" s="26"/>
      <c r="O29" s="25"/>
      <c r="P29" s="25"/>
      <c r="Q29" s="25"/>
      <c r="R29" s="25"/>
      <c r="S29" s="25" t="s">
        <v>304</v>
      </c>
      <c r="T29" s="25" t="s">
        <v>304</v>
      </c>
      <c r="U29" s="280" t="s">
        <v>306</v>
      </c>
    </row>
    <row r="30" spans="1:21" s="265" customFormat="1" x14ac:dyDescent="0.3">
      <c r="A30" s="27" t="s">
        <v>265</v>
      </c>
      <c r="B30" s="271"/>
      <c r="C30" s="272">
        <v>2003</v>
      </c>
      <c r="D30" s="275" t="s">
        <v>269</v>
      </c>
      <c r="E30" s="272"/>
      <c r="F30" s="277" t="s">
        <v>215</v>
      </c>
      <c r="G30" s="273"/>
      <c r="H30" s="273"/>
      <c r="I30" s="273"/>
      <c r="J30" s="273"/>
      <c r="K30" s="273" t="s">
        <v>215</v>
      </c>
      <c r="L30" s="273"/>
      <c r="M30" s="273"/>
      <c r="N30" s="273" t="s">
        <v>215</v>
      </c>
      <c r="O30" s="272"/>
      <c r="P30" s="272"/>
      <c r="Q30" s="272"/>
      <c r="R30" s="272"/>
      <c r="S30" s="272" t="s">
        <v>304</v>
      </c>
      <c r="T30" s="272" t="s">
        <v>304</v>
      </c>
      <c r="U30" s="281" t="s">
        <v>307</v>
      </c>
    </row>
    <row r="31" spans="1:21" s="265" customFormat="1" x14ac:dyDescent="0.3">
      <c r="A31" s="27" t="s">
        <v>220</v>
      </c>
      <c r="B31" s="271"/>
      <c r="C31" s="272">
        <v>2004</v>
      </c>
      <c r="D31" s="275" t="s">
        <v>269</v>
      </c>
      <c r="E31" s="272"/>
      <c r="F31" s="278" t="s">
        <v>215</v>
      </c>
      <c r="G31" s="273"/>
      <c r="H31" s="273"/>
      <c r="I31" s="273"/>
      <c r="J31" s="273"/>
      <c r="K31" s="273" t="s">
        <v>215</v>
      </c>
      <c r="L31" s="273"/>
      <c r="M31" s="273"/>
      <c r="N31" s="273" t="s">
        <v>215</v>
      </c>
      <c r="O31" s="272"/>
      <c r="P31" s="272"/>
      <c r="Q31" s="272"/>
      <c r="R31" s="272"/>
      <c r="S31" s="272" t="s">
        <v>304</v>
      </c>
      <c r="T31" s="272" t="s">
        <v>304</v>
      </c>
      <c r="U31" s="281" t="s">
        <v>308</v>
      </c>
    </row>
    <row r="32" spans="1:21" s="265" customFormat="1" x14ac:dyDescent="0.3">
      <c r="A32" s="27" t="s">
        <v>264</v>
      </c>
      <c r="B32" s="271"/>
      <c r="C32" s="272">
        <v>2004</v>
      </c>
      <c r="D32" s="275" t="s">
        <v>269</v>
      </c>
      <c r="E32" s="272"/>
      <c r="F32" s="277" t="s">
        <v>215</v>
      </c>
      <c r="G32" s="273"/>
      <c r="H32" s="273"/>
      <c r="I32" s="273"/>
      <c r="J32" s="273"/>
      <c r="K32" s="273" t="s">
        <v>215</v>
      </c>
      <c r="L32" s="273"/>
      <c r="M32" s="273"/>
      <c r="N32" s="273" t="s">
        <v>215</v>
      </c>
      <c r="O32" s="272"/>
      <c r="P32" s="272"/>
      <c r="Q32" s="272"/>
      <c r="R32" s="272"/>
      <c r="S32" s="272" t="s">
        <v>304</v>
      </c>
      <c r="T32" s="272" t="s">
        <v>304</v>
      </c>
      <c r="U32" s="281" t="s">
        <v>309</v>
      </c>
    </row>
    <row r="33" spans="1:21" s="265" customFormat="1" x14ac:dyDescent="0.3">
      <c r="A33" s="27" t="s">
        <v>263</v>
      </c>
      <c r="B33" s="271"/>
      <c r="C33" s="272">
        <v>2003</v>
      </c>
      <c r="D33" s="275" t="s">
        <v>269</v>
      </c>
      <c r="E33" s="272"/>
      <c r="F33" s="279" t="s">
        <v>215</v>
      </c>
      <c r="G33" s="273"/>
      <c r="H33" s="273"/>
      <c r="I33" s="273"/>
      <c r="J33" s="273"/>
      <c r="K33" s="273" t="s">
        <v>215</v>
      </c>
      <c r="L33" s="273"/>
      <c r="M33" s="273"/>
      <c r="N33" s="273" t="s">
        <v>215</v>
      </c>
      <c r="O33" s="272"/>
      <c r="P33" s="272"/>
      <c r="Q33" s="272"/>
      <c r="R33" s="272"/>
      <c r="S33" s="272" t="s">
        <v>304</v>
      </c>
      <c r="T33" s="272" t="s">
        <v>304</v>
      </c>
      <c r="U33" s="281" t="s">
        <v>310</v>
      </c>
    </row>
    <row r="34" spans="1:21" s="265" customFormat="1" x14ac:dyDescent="0.3">
      <c r="A34" s="27" t="s">
        <v>262</v>
      </c>
      <c r="B34" s="271"/>
      <c r="C34" s="272">
        <v>2004</v>
      </c>
      <c r="D34" s="275" t="s">
        <v>269</v>
      </c>
      <c r="E34" s="272"/>
      <c r="F34" s="279" t="s">
        <v>215</v>
      </c>
      <c r="G34" s="273"/>
      <c r="H34" s="273"/>
      <c r="I34" s="273"/>
      <c r="J34" s="273"/>
      <c r="K34" s="273" t="s">
        <v>215</v>
      </c>
      <c r="L34" s="273"/>
      <c r="M34" s="273"/>
      <c r="N34" s="273" t="s">
        <v>215</v>
      </c>
      <c r="O34" s="272"/>
      <c r="P34" s="272"/>
      <c r="Q34" s="272"/>
      <c r="R34" s="272"/>
      <c r="S34" s="272" t="s">
        <v>304</v>
      </c>
      <c r="T34" s="272" t="s">
        <v>304</v>
      </c>
      <c r="U34" s="281" t="s">
        <v>311</v>
      </c>
    </row>
    <row r="35" spans="1:21" s="265" customFormat="1" x14ac:dyDescent="0.3">
      <c r="A35" s="27" t="s">
        <v>261</v>
      </c>
      <c r="B35" s="271"/>
      <c r="C35" s="272">
        <v>2012</v>
      </c>
      <c r="D35" s="275" t="s">
        <v>268</v>
      </c>
      <c r="E35" s="272"/>
      <c r="F35" s="279" t="s">
        <v>215</v>
      </c>
      <c r="G35" s="273"/>
      <c r="H35" s="273"/>
      <c r="I35" s="273"/>
      <c r="J35" s="273"/>
      <c r="K35" s="273"/>
      <c r="L35" s="273"/>
      <c r="M35" s="273"/>
      <c r="N35" s="273"/>
      <c r="O35" s="272"/>
      <c r="P35" s="272"/>
      <c r="Q35" s="272"/>
      <c r="R35" s="272"/>
      <c r="S35" s="272" t="s">
        <v>304</v>
      </c>
      <c r="T35" s="272" t="s">
        <v>304</v>
      </c>
      <c r="U35" s="281" t="s">
        <v>312</v>
      </c>
    </row>
    <row r="36" spans="1:21" s="265" customFormat="1" x14ac:dyDescent="0.3">
      <c r="A36" s="27" t="s">
        <v>260</v>
      </c>
      <c r="B36" s="271"/>
      <c r="C36" s="272">
        <v>2008</v>
      </c>
      <c r="D36" s="275" t="s">
        <v>269</v>
      </c>
      <c r="E36" s="272"/>
      <c r="F36" s="279" t="s">
        <v>215</v>
      </c>
      <c r="G36" s="273"/>
      <c r="H36" s="273"/>
      <c r="I36" s="273"/>
      <c r="J36" s="273"/>
      <c r="K36" s="273" t="s">
        <v>215</v>
      </c>
      <c r="L36" s="273"/>
      <c r="M36" s="273"/>
      <c r="N36" s="273" t="s">
        <v>215</v>
      </c>
      <c r="O36" s="272"/>
      <c r="P36" s="272"/>
      <c r="Q36" s="272"/>
      <c r="R36" s="272"/>
      <c r="S36" s="272" t="s">
        <v>304</v>
      </c>
      <c r="T36" s="272" t="s">
        <v>304</v>
      </c>
      <c r="U36" s="281" t="s">
        <v>313</v>
      </c>
    </row>
    <row r="37" spans="1:21" s="265" customFormat="1" x14ac:dyDescent="0.3">
      <c r="A37" s="285" t="s">
        <v>259</v>
      </c>
      <c r="B37" s="271"/>
      <c r="C37" s="272">
        <v>2004</v>
      </c>
      <c r="D37" s="275" t="s">
        <v>269</v>
      </c>
      <c r="E37" s="272"/>
      <c r="F37" s="278" t="s">
        <v>215</v>
      </c>
      <c r="G37" s="273"/>
      <c r="H37" s="273"/>
      <c r="I37" s="273"/>
      <c r="J37" s="273"/>
      <c r="K37" s="273" t="s">
        <v>215</v>
      </c>
      <c r="L37" s="273"/>
      <c r="M37" s="273"/>
      <c r="N37" s="273" t="s">
        <v>215</v>
      </c>
      <c r="O37" s="272"/>
      <c r="P37" s="272"/>
      <c r="Q37" s="272"/>
      <c r="R37" s="272"/>
      <c r="S37" s="272" t="s">
        <v>304</v>
      </c>
      <c r="T37" s="272" t="s">
        <v>304</v>
      </c>
      <c r="U37" s="281" t="s">
        <v>305</v>
      </c>
    </row>
    <row r="38" spans="1:21" s="265" customFormat="1" x14ac:dyDescent="0.3">
      <c r="A38" s="286" t="s">
        <v>258</v>
      </c>
      <c r="B38" s="271"/>
      <c r="C38" s="272">
        <v>1986</v>
      </c>
      <c r="D38" s="272"/>
      <c r="E38" s="272"/>
      <c r="F38" s="273"/>
      <c r="G38" s="273" t="s">
        <v>215</v>
      </c>
      <c r="H38" s="273"/>
      <c r="I38" s="273"/>
      <c r="J38" s="273"/>
      <c r="K38" s="273"/>
      <c r="L38" s="273"/>
      <c r="M38" s="273"/>
      <c r="N38" s="273"/>
      <c r="O38" s="272"/>
      <c r="P38" s="272"/>
      <c r="Q38" s="272"/>
      <c r="R38" s="272"/>
      <c r="S38" s="272" t="s">
        <v>304</v>
      </c>
      <c r="T38" s="272" t="s">
        <v>304</v>
      </c>
      <c r="U38" s="281" t="s">
        <v>314</v>
      </c>
    </row>
    <row r="39" spans="1:21" s="265" customFormat="1" x14ac:dyDescent="0.3">
      <c r="A39" s="287" t="s">
        <v>257</v>
      </c>
      <c r="B39" s="271"/>
      <c r="C39" s="272">
        <v>2011</v>
      </c>
      <c r="D39" s="272"/>
      <c r="E39" s="272"/>
      <c r="F39" s="273"/>
      <c r="G39" s="273" t="s">
        <v>215</v>
      </c>
      <c r="H39" s="273"/>
      <c r="I39" s="273"/>
      <c r="J39" s="273"/>
      <c r="K39" s="273"/>
      <c r="L39" s="273"/>
      <c r="M39" s="273"/>
      <c r="N39" s="273"/>
      <c r="O39" s="272" t="s">
        <v>215</v>
      </c>
      <c r="P39" s="272"/>
      <c r="Q39" s="272"/>
      <c r="R39" s="272"/>
      <c r="S39" s="272" t="s">
        <v>304</v>
      </c>
      <c r="T39" s="272" t="s">
        <v>304</v>
      </c>
      <c r="U39" s="282">
        <v>671500951</v>
      </c>
    </row>
    <row r="40" spans="1:21" s="265" customFormat="1" x14ac:dyDescent="0.3">
      <c r="A40" s="287" t="s">
        <v>256</v>
      </c>
      <c r="B40" s="271"/>
      <c r="C40" s="272">
        <v>1987</v>
      </c>
      <c r="D40" s="272"/>
      <c r="E40" s="272"/>
      <c r="F40" s="273"/>
      <c r="G40" s="273" t="s">
        <v>215</v>
      </c>
      <c r="H40" s="273"/>
      <c r="I40" s="273"/>
      <c r="J40" s="273"/>
      <c r="K40" s="273"/>
      <c r="L40" s="273"/>
      <c r="M40" s="273"/>
      <c r="N40" s="273"/>
      <c r="O40" s="272"/>
      <c r="P40" s="272"/>
      <c r="Q40" s="272"/>
      <c r="R40" s="272"/>
      <c r="S40" s="272" t="s">
        <v>304</v>
      </c>
      <c r="T40" s="272" t="s">
        <v>304</v>
      </c>
      <c r="U40" s="282">
        <v>671107039</v>
      </c>
    </row>
    <row r="41" spans="1:21" s="265" customFormat="1" x14ac:dyDescent="0.3">
      <c r="A41" s="286" t="s">
        <v>255</v>
      </c>
      <c r="B41" s="271"/>
      <c r="C41" s="272">
        <v>2004</v>
      </c>
      <c r="D41" s="272"/>
      <c r="E41" s="272"/>
      <c r="F41" s="273"/>
      <c r="G41" s="273" t="s">
        <v>215</v>
      </c>
      <c r="H41" s="273"/>
      <c r="I41" s="273"/>
      <c r="J41" s="273"/>
      <c r="K41" s="273"/>
      <c r="L41" s="273"/>
      <c r="M41" s="273"/>
      <c r="N41" s="273"/>
      <c r="O41" s="272"/>
      <c r="P41" s="272"/>
      <c r="Q41" s="272"/>
      <c r="R41" s="272"/>
      <c r="S41" s="272" t="s">
        <v>304</v>
      </c>
      <c r="T41" s="272" t="s">
        <v>304</v>
      </c>
      <c r="U41" s="281" t="s">
        <v>270</v>
      </c>
    </row>
    <row r="42" spans="1:21" s="265" customFormat="1" x14ac:dyDescent="0.3">
      <c r="A42" s="286" t="s">
        <v>254</v>
      </c>
      <c r="B42" s="271"/>
      <c r="C42" s="272">
        <v>2011</v>
      </c>
      <c r="D42" s="272"/>
      <c r="E42" s="272"/>
      <c r="F42" s="273"/>
      <c r="G42" s="273" t="s">
        <v>215</v>
      </c>
      <c r="H42" s="273"/>
      <c r="I42" s="273"/>
      <c r="J42" s="273"/>
      <c r="K42" s="273"/>
      <c r="L42" s="273"/>
      <c r="M42" s="273"/>
      <c r="N42" s="273"/>
      <c r="O42" s="272" t="s">
        <v>215</v>
      </c>
      <c r="P42" s="272"/>
      <c r="Q42" s="272"/>
      <c r="R42" s="272"/>
      <c r="S42" s="272" t="s">
        <v>304</v>
      </c>
      <c r="T42" s="272" t="s">
        <v>304</v>
      </c>
      <c r="U42" s="281" t="s">
        <v>271</v>
      </c>
    </row>
    <row r="43" spans="1:21" s="265" customFormat="1" x14ac:dyDescent="0.3">
      <c r="A43" s="288" t="s">
        <v>253</v>
      </c>
      <c r="B43" s="271"/>
      <c r="C43" s="272">
        <v>1992</v>
      </c>
      <c r="D43" s="272"/>
      <c r="E43" s="272"/>
      <c r="F43" s="273"/>
      <c r="G43" s="273" t="s">
        <v>215</v>
      </c>
      <c r="H43" s="273"/>
      <c r="I43" s="273"/>
      <c r="J43" s="273"/>
      <c r="K43" s="273"/>
      <c r="L43" s="273"/>
      <c r="M43" s="273"/>
      <c r="N43" s="273"/>
      <c r="O43" s="272"/>
      <c r="P43" s="272"/>
      <c r="Q43" s="272"/>
      <c r="R43" s="272"/>
      <c r="S43" s="272" t="s">
        <v>304</v>
      </c>
      <c r="T43" s="272" t="s">
        <v>304</v>
      </c>
      <c r="U43" s="281" t="s">
        <v>272</v>
      </c>
    </row>
    <row r="44" spans="1:21" s="265" customFormat="1" x14ac:dyDescent="0.3">
      <c r="A44" s="288" t="s">
        <v>252</v>
      </c>
      <c r="B44" s="271"/>
      <c r="C44" s="272">
        <v>2009</v>
      </c>
      <c r="D44" s="272"/>
      <c r="E44" s="272"/>
      <c r="F44" s="273"/>
      <c r="G44" s="273" t="s">
        <v>215</v>
      </c>
      <c r="H44" s="273"/>
      <c r="I44" s="273"/>
      <c r="J44" s="273"/>
      <c r="K44" s="273"/>
      <c r="L44" s="273"/>
      <c r="M44" s="273"/>
      <c r="N44" s="273"/>
      <c r="O44" s="272" t="s">
        <v>215</v>
      </c>
      <c r="P44" s="272"/>
      <c r="Q44" s="272"/>
      <c r="R44" s="272"/>
      <c r="S44" s="272" t="s">
        <v>304</v>
      </c>
      <c r="T44" s="272" t="s">
        <v>304</v>
      </c>
      <c r="U44" s="281" t="s">
        <v>273</v>
      </c>
    </row>
    <row r="45" spans="1:21" s="265" customFormat="1" x14ac:dyDescent="0.3">
      <c r="A45" s="287" t="s">
        <v>251</v>
      </c>
      <c r="B45" s="271"/>
      <c r="C45" s="272">
        <v>2007</v>
      </c>
      <c r="D45" s="272"/>
      <c r="E45" s="272"/>
      <c r="F45" s="273"/>
      <c r="G45" s="273" t="s">
        <v>215</v>
      </c>
      <c r="H45" s="273"/>
      <c r="I45" s="273"/>
      <c r="J45" s="273"/>
      <c r="K45" s="273"/>
      <c r="L45" s="273"/>
      <c r="M45" s="273"/>
      <c r="N45" s="273"/>
      <c r="O45" s="272"/>
      <c r="P45" s="272"/>
      <c r="Q45" s="272"/>
      <c r="R45" s="272"/>
      <c r="S45" s="272" t="s">
        <v>304</v>
      </c>
      <c r="T45" s="272" t="s">
        <v>304</v>
      </c>
      <c r="U45" s="281" t="s">
        <v>274</v>
      </c>
    </row>
    <row r="46" spans="1:21" s="265" customFormat="1" x14ac:dyDescent="0.3">
      <c r="A46" s="286" t="s">
        <v>250</v>
      </c>
      <c r="B46" s="271"/>
      <c r="C46" s="272">
        <v>2007</v>
      </c>
      <c r="D46" s="272"/>
      <c r="E46" s="272"/>
      <c r="F46" s="273"/>
      <c r="G46" s="273" t="s">
        <v>215</v>
      </c>
      <c r="H46" s="273"/>
      <c r="I46" s="273"/>
      <c r="J46" s="273"/>
      <c r="K46" s="273"/>
      <c r="L46" s="273"/>
      <c r="M46" s="273"/>
      <c r="N46" s="273"/>
      <c r="O46" s="272"/>
      <c r="P46" s="272"/>
      <c r="Q46" s="272"/>
      <c r="R46" s="272"/>
      <c r="S46" s="272" t="s">
        <v>304</v>
      </c>
      <c r="T46" s="272" t="s">
        <v>304</v>
      </c>
      <c r="U46" s="281" t="s">
        <v>275</v>
      </c>
    </row>
    <row r="47" spans="1:21" s="265" customFormat="1" x14ac:dyDescent="0.3">
      <c r="A47" s="286" t="s">
        <v>249</v>
      </c>
      <c r="B47" s="271"/>
      <c r="C47" s="290" t="s">
        <v>267</v>
      </c>
      <c r="D47" s="272"/>
      <c r="E47" s="272"/>
      <c r="F47" s="273"/>
      <c r="G47" s="273" t="s">
        <v>215</v>
      </c>
      <c r="H47" s="273"/>
      <c r="I47" s="273"/>
      <c r="J47" s="273"/>
      <c r="K47" s="273"/>
      <c r="L47" s="273"/>
      <c r="M47" s="273"/>
      <c r="N47" s="273"/>
      <c r="O47" s="272"/>
      <c r="P47" s="272"/>
      <c r="Q47" s="272"/>
      <c r="R47" s="272"/>
      <c r="S47" s="272" t="s">
        <v>304</v>
      </c>
      <c r="T47" s="272" t="s">
        <v>304</v>
      </c>
      <c r="U47" s="281" t="s">
        <v>276</v>
      </c>
    </row>
    <row r="48" spans="1:21" s="265" customFormat="1" x14ac:dyDescent="0.3">
      <c r="A48" s="289" t="s">
        <v>248</v>
      </c>
      <c r="B48" s="271"/>
      <c r="C48" s="272">
        <v>1991</v>
      </c>
      <c r="D48" s="272"/>
      <c r="E48" s="272"/>
      <c r="F48" s="273"/>
      <c r="G48" s="273" t="s">
        <v>215</v>
      </c>
      <c r="H48" s="273"/>
      <c r="I48" s="273"/>
      <c r="J48" s="273"/>
      <c r="K48" s="273"/>
      <c r="L48" s="273"/>
      <c r="M48" s="273"/>
      <c r="N48" s="273"/>
      <c r="O48" s="272"/>
      <c r="P48" s="272"/>
      <c r="Q48" s="272"/>
      <c r="R48" s="272"/>
      <c r="S48" s="272" t="s">
        <v>304</v>
      </c>
      <c r="T48" s="272" t="s">
        <v>304</v>
      </c>
      <c r="U48" s="281" t="s">
        <v>277</v>
      </c>
    </row>
    <row r="49" spans="1:21" s="265" customFormat="1" x14ac:dyDescent="0.3">
      <c r="A49" s="286" t="s">
        <v>247</v>
      </c>
      <c r="B49" s="271"/>
      <c r="C49" s="272">
        <v>2006</v>
      </c>
      <c r="D49" s="272"/>
      <c r="E49" s="272"/>
      <c r="F49" s="273"/>
      <c r="G49" s="273" t="s">
        <v>215</v>
      </c>
      <c r="H49" s="273"/>
      <c r="I49" s="273"/>
      <c r="J49" s="273"/>
      <c r="K49" s="273"/>
      <c r="L49" s="273"/>
      <c r="M49" s="273"/>
      <c r="N49" s="273"/>
      <c r="O49" s="272"/>
      <c r="P49" s="272"/>
      <c r="Q49" s="272"/>
      <c r="R49" s="272"/>
      <c r="S49" s="272" t="s">
        <v>304</v>
      </c>
      <c r="T49" s="272" t="s">
        <v>304</v>
      </c>
      <c r="U49" s="281" t="s">
        <v>278</v>
      </c>
    </row>
    <row r="50" spans="1:21" s="265" customFormat="1" x14ac:dyDescent="0.3">
      <c r="A50" s="288" t="s">
        <v>246</v>
      </c>
      <c r="B50" s="271"/>
      <c r="C50" s="272">
        <v>1988</v>
      </c>
      <c r="D50" s="272"/>
      <c r="E50" s="272"/>
      <c r="F50" s="273"/>
      <c r="G50" s="273" t="s">
        <v>215</v>
      </c>
      <c r="H50" s="273"/>
      <c r="I50" s="273"/>
      <c r="J50" s="273"/>
      <c r="K50" s="273"/>
      <c r="L50" s="273"/>
      <c r="M50" s="273"/>
      <c r="N50" s="273"/>
      <c r="O50" s="272"/>
      <c r="P50" s="272"/>
      <c r="Q50" s="272"/>
      <c r="R50" s="272"/>
      <c r="S50" s="272" t="s">
        <v>304</v>
      </c>
      <c r="T50" s="272" t="s">
        <v>304</v>
      </c>
      <c r="U50" s="281" t="s">
        <v>279</v>
      </c>
    </row>
    <row r="51" spans="1:21" s="265" customFormat="1" x14ac:dyDescent="0.3">
      <c r="A51" s="288" t="s">
        <v>245</v>
      </c>
      <c r="B51" s="271"/>
      <c r="C51" s="272">
        <v>1991</v>
      </c>
      <c r="D51" s="272"/>
      <c r="E51" s="272"/>
      <c r="F51" s="273"/>
      <c r="G51" s="273" t="s">
        <v>215</v>
      </c>
      <c r="H51" s="273"/>
      <c r="I51" s="273"/>
      <c r="J51" s="273"/>
      <c r="K51" s="273"/>
      <c r="L51" s="273"/>
      <c r="M51" s="273"/>
      <c r="N51" s="273"/>
      <c r="O51" s="272"/>
      <c r="P51" s="272"/>
      <c r="Q51" s="272"/>
      <c r="R51" s="272"/>
      <c r="S51" s="272" t="s">
        <v>304</v>
      </c>
      <c r="T51" s="272" t="s">
        <v>304</v>
      </c>
      <c r="U51" s="281" t="s">
        <v>280</v>
      </c>
    </row>
    <row r="52" spans="1:21" s="265" customFormat="1" x14ac:dyDescent="0.3">
      <c r="A52" s="288" t="s">
        <v>244</v>
      </c>
      <c r="B52" s="271"/>
      <c r="C52" s="272"/>
      <c r="D52" s="272"/>
      <c r="E52" s="272"/>
      <c r="F52" s="273"/>
      <c r="G52" s="273" t="s">
        <v>215</v>
      </c>
      <c r="H52" s="273"/>
      <c r="I52" s="273"/>
      <c r="J52" s="273"/>
      <c r="K52" s="273"/>
      <c r="L52" s="273"/>
      <c r="M52" s="273"/>
      <c r="N52" s="273"/>
      <c r="O52" s="272"/>
      <c r="P52" s="272"/>
      <c r="Q52" s="272"/>
      <c r="R52" s="272"/>
      <c r="S52" s="272" t="s">
        <v>304</v>
      </c>
      <c r="T52" s="272" t="s">
        <v>304</v>
      </c>
      <c r="U52" s="281"/>
    </row>
    <row r="53" spans="1:21" s="265" customFormat="1" x14ac:dyDescent="0.3">
      <c r="A53" s="288" t="s">
        <v>243</v>
      </c>
      <c r="B53" s="271"/>
      <c r="C53" s="272">
        <v>2009</v>
      </c>
      <c r="D53" s="272"/>
      <c r="E53" s="272"/>
      <c r="F53" s="273"/>
      <c r="G53" s="273" t="s">
        <v>215</v>
      </c>
      <c r="H53" s="273"/>
      <c r="I53" s="273"/>
      <c r="J53" s="273"/>
      <c r="K53" s="273"/>
      <c r="L53" s="273"/>
      <c r="M53" s="273"/>
      <c r="N53" s="273"/>
      <c r="O53" s="272"/>
      <c r="P53" s="272" t="s">
        <v>215</v>
      </c>
      <c r="Q53" s="272"/>
      <c r="R53" s="272"/>
      <c r="S53" s="272" t="s">
        <v>304</v>
      </c>
      <c r="T53" s="272" t="s">
        <v>304</v>
      </c>
      <c r="U53" s="281" t="s">
        <v>281</v>
      </c>
    </row>
    <row r="54" spans="1:21" s="265" customFormat="1" x14ac:dyDescent="0.3">
      <c r="A54" s="289" t="s">
        <v>242</v>
      </c>
      <c r="B54" s="271"/>
      <c r="C54" s="272">
        <v>2002</v>
      </c>
      <c r="D54" s="272"/>
      <c r="E54" s="272"/>
      <c r="F54" s="273"/>
      <c r="G54" s="273" t="s">
        <v>215</v>
      </c>
      <c r="H54" s="273"/>
      <c r="I54" s="273"/>
      <c r="J54" s="273"/>
      <c r="K54" s="273"/>
      <c r="L54" s="273"/>
      <c r="M54" s="273"/>
      <c r="N54" s="273"/>
      <c r="O54" s="272"/>
      <c r="P54" s="272"/>
      <c r="Q54" s="272"/>
      <c r="R54" s="272"/>
      <c r="S54" s="272" t="s">
        <v>304</v>
      </c>
      <c r="T54" s="272" t="s">
        <v>304</v>
      </c>
      <c r="U54" s="281" t="s">
        <v>282</v>
      </c>
    </row>
    <row r="55" spans="1:21" s="265" customFormat="1" x14ac:dyDescent="0.3">
      <c r="A55" s="286" t="s">
        <v>241</v>
      </c>
      <c r="B55" s="271"/>
      <c r="C55" s="272">
        <v>1997</v>
      </c>
      <c r="D55" s="272"/>
      <c r="E55" s="272"/>
      <c r="F55" s="273"/>
      <c r="G55" s="273" t="s">
        <v>215</v>
      </c>
      <c r="H55" s="273"/>
      <c r="I55" s="273"/>
      <c r="J55" s="273"/>
      <c r="K55" s="273"/>
      <c r="L55" s="273"/>
      <c r="M55" s="273"/>
      <c r="N55" s="273"/>
      <c r="O55" s="272"/>
      <c r="P55" s="272"/>
      <c r="Q55" s="272"/>
      <c r="R55" s="272"/>
      <c r="S55" s="272" t="s">
        <v>304</v>
      </c>
      <c r="T55" s="272" t="s">
        <v>304</v>
      </c>
      <c r="U55" s="281" t="s">
        <v>283</v>
      </c>
    </row>
    <row r="56" spans="1:21" s="265" customFormat="1" x14ac:dyDescent="0.3">
      <c r="A56" s="286" t="s">
        <v>240</v>
      </c>
      <c r="B56" s="271"/>
      <c r="C56" s="272">
        <v>2004</v>
      </c>
      <c r="D56" s="272"/>
      <c r="E56" s="272"/>
      <c r="F56" s="273"/>
      <c r="G56" s="273" t="s">
        <v>215</v>
      </c>
      <c r="H56" s="273"/>
      <c r="I56" s="273"/>
      <c r="J56" s="273"/>
      <c r="K56" s="273"/>
      <c r="L56" s="273"/>
      <c r="M56" s="273"/>
      <c r="N56" s="273"/>
      <c r="O56" s="272"/>
      <c r="P56" s="272"/>
      <c r="Q56" s="272"/>
      <c r="R56" s="272"/>
      <c r="S56" s="272" t="s">
        <v>304</v>
      </c>
      <c r="T56" s="272" t="s">
        <v>304</v>
      </c>
      <c r="U56" s="281" t="s">
        <v>284</v>
      </c>
    </row>
    <row r="57" spans="1:21" s="265" customFormat="1" x14ac:dyDescent="0.3">
      <c r="A57" s="289" t="s">
        <v>239</v>
      </c>
      <c r="B57" s="271"/>
      <c r="C57" s="272">
        <v>1994</v>
      </c>
      <c r="D57" s="272"/>
      <c r="E57" s="272"/>
      <c r="F57" s="273"/>
      <c r="G57" s="273" t="s">
        <v>215</v>
      </c>
      <c r="H57" s="273"/>
      <c r="I57" s="273"/>
      <c r="J57" s="273"/>
      <c r="K57" s="273"/>
      <c r="L57" s="273"/>
      <c r="M57" s="273"/>
      <c r="N57" s="273"/>
      <c r="O57" s="272"/>
      <c r="P57" s="272"/>
      <c r="Q57" s="272"/>
      <c r="R57" s="272"/>
      <c r="S57" s="272" t="s">
        <v>304</v>
      </c>
      <c r="T57" s="272" t="s">
        <v>304</v>
      </c>
      <c r="U57" s="281" t="s">
        <v>285</v>
      </c>
    </row>
    <row r="58" spans="1:21" s="265" customFormat="1" x14ac:dyDescent="0.3">
      <c r="A58" s="287" t="s">
        <v>238</v>
      </c>
      <c r="B58" s="271"/>
      <c r="C58" s="272">
        <v>2012</v>
      </c>
      <c r="D58" s="272"/>
      <c r="E58" s="272"/>
      <c r="F58" s="273"/>
      <c r="G58" s="273" t="s">
        <v>215</v>
      </c>
      <c r="H58" s="273"/>
      <c r="I58" s="273"/>
      <c r="J58" s="273"/>
      <c r="K58" s="273"/>
      <c r="L58" s="273"/>
      <c r="M58" s="273"/>
      <c r="N58" s="273"/>
      <c r="O58" s="272" t="s">
        <v>215</v>
      </c>
      <c r="P58" s="272"/>
      <c r="Q58" s="272"/>
      <c r="R58" s="272"/>
      <c r="S58" s="272" t="s">
        <v>304</v>
      </c>
      <c r="T58" s="272" t="s">
        <v>304</v>
      </c>
      <c r="U58" s="281" t="s">
        <v>286</v>
      </c>
    </row>
    <row r="59" spans="1:21" s="265" customFormat="1" x14ac:dyDescent="0.3">
      <c r="A59" s="287" t="s">
        <v>237</v>
      </c>
      <c r="B59" s="271"/>
      <c r="C59" s="272">
        <v>2012</v>
      </c>
      <c r="D59" s="272"/>
      <c r="E59" s="272"/>
      <c r="F59" s="273"/>
      <c r="G59" s="273" t="s">
        <v>215</v>
      </c>
      <c r="H59" s="273"/>
      <c r="I59" s="273"/>
      <c r="J59" s="273"/>
      <c r="K59" s="273"/>
      <c r="L59" s="273"/>
      <c r="M59" s="273"/>
      <c r="N59" s="273"/>
      <c r="O59" s="272" t="s">
        <v>215</v>
      </c>
      <c r="P59" s="272"/>
      <c r="Q59" s="272"/>
      <c r="R59" s="272"/>
      <c r="S59" s="272" t="s">
        <v>304</v>
      </c>
      <c r="T59" s="272" t="s">
        <v>304</v>
      </c>
      <c r="U59" s="281" t="s">
        <v>287</v>
      </c>
    </row>
    <row r="60" spans="1:21" s="265" customFormat="1" x14ac:dyDescent="0.3">
      <c r="A60" s="286" t="s">
        <v>236</v>
      </c>
      <c r="B60" s="271"/>
      <c r="C60" s="272">
        <v>1988</v>
      </c>
      <c r="D60" s="272"/>
      <c r="E60" s="272"/>
      <c r="F60" s="273"/>
      <c r="G60" s="273" t="s">
        <v>215</v>
      </c>
      <c r="H60" s="273"/>
      <c r="I60" s="273"/>
      <c r="J60" s="273"/>
      <c r="K60" s="273"/>
      <c r="L60" s="273"/>
      <c r="M60" s="273"/>
      <c r="N60" s="273"/>
      <c r="O60" s="272"/>
      <c r="P60" s="272"/>
      <c r="Q60" s="272"/>
      <c r="R60" s="272"/>
      <c r="S60" s="272" t="s">
        <v>304</v>
      </c>
      <c r="T60" s="272" t="s">
        <v>304</v>
      </c>
      <c r="U60" s="281" t="s">
        <v>288</v>
      </c>
    </row>
    <row r="61" spans="1:21" s="265" customFormat="1" x14ac:dyDescent="0.3">
      <c r="A61" s="288" t="s">
        <v>235</v>
      </c>
      <c r="B61" s="271"/>
      <c r="C61" s="272">
        <v>1991</v>
      </c>
      <c r="D61" s="272"/>
      <c r="E61" s="272"/>
      <c r="F61" s="273"/>
      <c r="G61" s="273" t="s">
        <v>215</v>
      </c>
      <c r="H61" s="273"/>
      <c r="I61" s="273"/>
      <c r="J61" s="273"/>
      <c r="K61" s="273"/>
      <c r="L61" s="273"/>
      <c r="M61" s="273"/>
      <c r="N61" s="273"/>
      <c r="O61" s="272"/>
      <c r="P61" s="272"/>
      <c r="Q61" s="272"/>
      <c r="R61" s="272"/>
      <c r="S61" s="272" t="s">
        <v>304</v>
      </c>
      <c r="T61" s="272" t="s">
        <v>304</v>
      </c>
      <c r="U61" s="281" t="s">
        <v>289</v>
      </c>
    </row>
    <row r="62" spans="1:21" s="265" customFormat="1" x14ac:dyDescent="0.3">
      <c r="A62" s="287" t="s">
        <v>234</v>
      </c>
      <c r="B62" s="271"/>
      <c r="C62" s="272">
        <v>1985</v>
      </c>
      <c r="D62" s="272"/>
      <c r="E62" s="272"/>
      <c r="F62" s="273"/>
      <c r="G62" s="273" t="s">
        <v>215</v>
      </c>
      <c r="H62" s="273"/>
      <c r="I62" s="273"/>
      <c r="J62" s="273"/>
      <c r="K62" s="273"/>
      <c r="L62" s="273"/>
      <c r="M62" s="273"/>
      <c r="N62" s="273"/>
      <c r="O62" s="272"/>
      <c r="P62" s="272"/>
      <c r="Q62" s="272"/>
      <c r="R62" s="272"/>
      <c r="S62" s="272" t="s">
        <v>304</v>
      </c>
      <c r="T62" s="272" t="s">
        <v>304</v>
      </c>
      <c r="U62" s="281" t="s">
        <v>290</v>
      </c>
    </row>
    <row r="63" spans="1:21" s="265" customFormat="1" x14ac:dyDescent="0.3">
      <c r="A63" s="286" t="s">
        <v>233</v>
      </c>
      <c r="B63" s="271"/>
      <c r="C63" s="272">
        <v>2012</v>
      </c>
      <c r="D63" s="272"/>
      <c r="E63" s="272"/>
      <c r="F63" s="273"/>
      <c r="G63" s="273" t="s">
        <v>215</v>
      </c>
      <c r="H63" s="273"/>
      <c r="I63" s="273"/>
      <c r="J63" s="273"/>
      <c r="K63" s="273"/>
      <c r="L63" s="273"/>
      <c r="M63" s="273"/>
      <c r="N63" s="273"/>
      <c r="O63" s="272" t="s">
        <v>215</v>
      </c>
      <c r="P63" s="272"/>
      <c r="Q63" s="272"/>
      <c r="R63" s="272"/>
      <c r="S63" s="272" t="s">
        <v>304</v>
      </c>
      <c r="T63" s="272" t="s">
        <v>304</v>
      </c>
      <c r="U63" s="281" t="s">
        <v>291</v>
      </c>
    </row>
    <row r="64" spans="1:21" s="265" customFormat="1" x14ac:dyDescent="0.3">
      <c r="A64" s="286" t="s">
        <v>232</v>
      </c>
      <c r="B64" s="271"/>
      <c r="C64" s="272">
        <v>1980</v>
      </c>
      <c r="D64" s="272"/>
      <c r="E64" s="272"/>
      <c r="F64" s="273"/>
      <c r="G64" s="273" t="s">
        <v>215</v>
      </c>
      <c r="H64" s="273"/>
      <c r="I64" s="273"/>
      <c r="J64" s="273"/>
      <c r="K64" s="273"/>
      <c r="L64" s="273"/>
      <c r="M64" s="273"/>
      <c r="N64" s="273"/>
      <c r="O64" s="272"/>
      <c r="P64" s="272"/>
      <c r="Q64" s="272"/>
      <c r="R64" s="272"/>
      <c r="S64" s="272" t="s">
        <v>304</v>
      </c>
      <c r="T64" s="272" t="s">
        <v>304</v>
      </c>
      <c r="U64" s="281" t="s">
        <v>292</v>
      </c>
    </row>
    <row r="65" spans="1:21" s="265" customFormat="1" x14ac:dyDescent="0.3">
      <c r="A65" s="286" t="s">
        <v>231</v>
      </c>
      <c r="B65" s="271"/>
      <c r="C65" s="272">
        <v>2009</v>
      </c>
      <c r="D65" s="272"/>
      <c r="E65" s="272"/>
      <c r="F65" s="273"/>
      <c r="G65" s="273" t="s">
        <v>215</v>
      </c>
      <c r="H65" s="273"/>
      <c r="I65" s="273"/>
      <c r="J65" s="273"/>
      <c r="K65" s="273"/>
      <c r="L65" s="273"/>
      <c r="M65" s="273"/>
      <c r="N65" s="273"/>
      <c r="O65" s="272"/>
      <c r="P65" s="272"/>
      <c r="Q65" s="272"/>
      <c r="R65" s="272"/>
      <c r="S65" s="272" t="s">
        <v>304</v>
      </c>
      <c r="T65" s="272" t="s">
        <v>304</v>
      </c>
      <c r="U65" s="281" t="s">
        <v>293</v>
      </c>
    </row>
    <row r="66" spans="1:21" s="265" customFormat="1" x14ac:dyDescent="0.3">
      <c r="A66" s="285" t="s">
        <v>230</v>
      </c>
      <c r="B66" s="271"/>
      <c r="C66" s="272">
        <v>2009</v>
      </c>
      <c r="D66" s="272"/>
      <c r="E66" s="272"/>
      <c r="F66" s="273"/>
      <c r="G66" s="273" t="s">
        <v>215</v>
      </c>
      <c r="H66" s="273"/>
      <c r="I66" s="273"/>
      <c r="J66" s="273"/>
      <c r="K66" s="273"/>
      <c r="L66" s="273"/>
      <c r="M66" s="273"/>
      <c r="N66" s="273"/>
      <c r="O66" s="272"/>
      <c r="P66" s="272"/>
      <c r="Q66" s="272"/>
      <c r="R66" s="272"/>
      <c r="S66" s="272" t="s">
        <v>304</v>
      </c>
      <c r="T66" s="272" t="s">
        <v>304</v>
      </c>
      <c r="U66" s="281" t="s">
        <v>294</v>
      </c>
    </row>
    <row r="67" spans="1:21" s="265" customFormat="1" x14ac:dyDescent="0.3">
      <c r="A67" s="285" t="s">
        <v>229</v>
      </c>
      <c r="B67" s="271"/>
      <c r="C67" s="272">
        <v>2013</v>
      </c>
      <c r="D67" s="272"/>
      <c r="E67" s="272"/>
      <c r="F67" s="273"/>
      <c r="G67" s="273" t="s">
        <v>215</v>
      </c>
      <c r="H67" s="273"/>
      <c r="I67" s="273"/>
      <c r="J67" s="273"/>
      <c r="K67" s="273"/>
      <c r="L67" s="273"/>
      <c r="M67" s="273"/>
      <c r="N67" s="273"/>
      <c r="O67" s="272"/>
      <c r="P67" s="272" t="s">
        <v>215</v>
      </c>
      <c r="Q67" s="272"/>
      <c r="R67" s="272"/>
      <c r="S67" s="272" t="s">
        <v>304</v>
      </c>
      <c r="T67" s="272" t="s">
        <v>304</v>
      </c>
      <c r="U67" s="281" t="s">
        <v>295</v>
      </c>
    </row>
    <row r="68" spans="1:21" x14ac:dyDescent="0.3">
      <c r="A68" s="285" t="s">
        <v>228</v>
      </c>
      <c r="B68" s="266"/>
      <c r="C68" s="17">
        <v>2009</v>
      </c>
      <c r="D68" s="17"/>
      <c r="E68" s="17"/>
      <c r="F68" s="28"/>
      <c r="G68" s="28" t="s">
        <v>215</v>
      </c>
      <c r="H68" s="28"/>
      <c r="I68" s="28"/>
      <c r="J68" s="28"/>
      <c r="K68" s="28"/>
      <c r="L68" s="28"/>
      <c r="M68" s="28"/>
      <c r="N68" s="28"/>
      <c r="O68" s="17"/>
      <c r="P68" s="17"/>
      <c r="Q68" s="17" t="s">
        <v>215</v>
      </c>
      <c r="R68" s="17"/>
      <c r="S68" s="17" t="s">
        <v>304</v>
      </c>
      <c r="T68" s="17" t="s">
        <v>304</v>
      </c>
      <c r="U68" s="281" t="s">
        <v>296</v>
      </c>
    </row>
    <row r="69" spans="1:21" x14ac:dyDescent="0.3">
      <c r="A69" s="285" t="s">
        <v>227</v>
      </c>
      <c r="B69" s="266"/>
      <c r="C69" s="17">
        <v>1992</v>
      </c>
      <c r="D69" s="17"/>
      <c r="E69" s="17"/>
      <c r="F69" s="28"/>
      <c r="G69" s="28" t="s">
        <v>215</v>
      </c>
      <c r="H69" s="28"/>
      <c r="I69" s="28"/>
      <c r="J69" s="28"/>
      <c r="K69" s="28"/>
      <c r="L69" s="28"/>
      <c r="M69" s="28"/>
      <c r="N69" s="28"/>
      <c r="O69" s="17"/>
      <c r="P69" s="17" t="s">
        <v>215</v>
      </c>
      <c r="Q69" s="17"/>
      <c r="R69" s="17"/>
      <c r="S69" s="17" t="s">
        <v>304</v>
      </c>
      <c r="T69" s="17" t="s">
        <v>304</v>
      </c>
      <c r="U69" s="281" t="s">
        <v>297</v>
      </c>
    </row>
    <row r="70" spans="1:21" x14ac:dyDescent="0.3">
      <c r="A70" s="285" t="s">
        <v>226</v>
      </c>
      <c r="B70" s="266"/>
      <c r="C70" s="17">
        <v>1987</v>
      </c>
      <c r="D70" s="17"/>
      <c r="E70" s="17"/>
      <c r="F70" s="28"/>
      <c r="G70" s="28" t="s">
        <v>215</v>
      </c>
      <c r="H70" s="28"/>
      <c r="I70" s="28"/>
      <c r="J70" s="28"/>
      <c r="K70" s="28"/>
      <c r="L70" s="28"/>
      <c r="M70" s="28"/>
      <c r="N70" s="28"/>
      <c r="O70" s="17"/>
      <c r="P70" s="17"/>
      <c r="Q70" s="17" t="s">
        <v>215</v>
      </c>
      <c r="R70" s="17"/>
      <c r="S70" s="17" t="s">
        <v>304</v>
      </c>
      <c r="T70" s="17" t="s">
        <v>304</v>
      </c>
      <c r="U70" s="281" t="s">
        <v>298</v>
      </c>
    </row>
    <row r="71" spans="1:21" x14ac:dyDescent="0.3">
      <c r="A71" s="285" t="s">
        <v>225</v>
      </c>
      <c r="B71" s="266"/>
      <c r="C71" s="17">
        <v>1996</v>
      </c>
      <c r="D71" s="17"/>
      <c r="E71" s="17"/>
      <c r="F71" s="28"/>
      <c r="G71" s="28"/>
      <c r="H71" s="28" t="s">
        <v>215</v>
      </c>
      <c r="I71" s="28"/>
      <c r="J71" s="28"/>
      <c r="K71" s="28"/>
      <c r="L71" s="28"/>
      <c r="M71" s="28"/>
      <c r="N71" s="28"/>
      <c r="O71" s="17"/>
      <c r="P71" s="17"/>
      <c r="Q71" s="17"/>
      <c r="R71" s="17"/>
      <c r="S71" s="17" t="s">
        <v>304</v>
      </c>
      <c r="T71" s="17" t="s">
        <v>304</v>
      </c>
      <c r="U71" s="281" t="s">
        <v>299</v>
      </c>
    </row>
    <row r="72" spans="1:21" x14ac:dyDescent="0.3">
      <c r="A72" s="285" t="s">
        <v>224</v>
      </c>
      <c r="B72" s="266"/>
      <c r="C72" s="17">
        <v>2004</v>
      </c>
      <c r="D72" s="17"/>
      <c r="E72" s="17"/>
      <c r="F72" s="28"/>
      <c r="G72" s="28"/>
      <c r="H72" s="28" t="s">
        <v>215</v>
      </c>
      <c r="I72" s="28"/>
      <c r="J72" s="28"/>
      <c r="K72" s="28"/>
      <c r="L72" s="28"/>
      <c r="M72" s="28"/>
      <c r="N72" s="28"/>
      <c r="O72" s="17"/>
      <c r="P72" s="17" t="s">
        <v>215</v>
      </c>
      <c r="Q72" s="17"/>
      <c r="R72" s="17"/>
      <c r="S72" s="17" t="s">
        <v>304</v>
      </c>
      <c r="T72" s="17" t="s">
        <v>304</v>
      </c>
      <c r="U72" s="281" t="s">
        <v>300</v>
      </c>
    </row>
    <row r="73" spans="1:21" x14ac:dyDescent="0.3">
      <c r="A73" s="285" t="s">
        <v>223</v>
      </c>
      <c r="B73" s="266"/>
      <c r="C73" s="17">
        <v>2012</v>
      </c>
      <c r="D73" s="17"/>
      <c r="E73" s="17"/>
      <c r="F73" s="28"/>
      <c r="G73" s="28"/>
      <c r="H73" s="28" t="s">
        <v>215</v>
      </c>
      <c r="I73" s="28"/>
      <c r="J73" s="28"/>
      <c r="K73" s="28"/>
      <c r="L73" s="28"/>
      <c r="M73" s="28"/>
      <c r="N73" s="28"/>
      <c r="O73" s="17"/>
      <c r="P73" s="17"/>
      <c r="Q73" s="17"/>
      <c r="R73" s="17"/>
      <c r="S73" s="17" t="s">
        <v>304</v>
      </c>
      <c r="T73" s="17" t="s">
        <v>304</v>
      </c>
      <c r="U73" s="281" t="s">
        <v>301</v>
      </c>
    </row>
    <row r="74" spans="1:21" s="265" customFormat="1" x14ac:dyDescent="0.3">
      <c r="A74" s="285" t="s">
        <v>222</v>
      </c>
      <c r="B74" s="268"/>
      <c r="C74" s="269">
        <v>2002</v>
      </c>
      <c r="D74" s="269"/>
      <c r="E74" s="269"/>
      <c r="F74" s="270"/>
      <c r="G74" s="270"/>
      <c r="H74" s="270" t="s">
        <v>215</v>
      </c>
      <c r="I74" s="270"/>
      <c r="J74" s="270"/>
      <c r="K74" s="270"/>
      <c r="L74" s="270"/>
      <c r="M74" s="270"/>
      <c r="N74" s="270"/>
      <c r="O74" s="269"/>
      <c r="P74" s="269"/>
      <c r="Q74" s="269" t="s">
        <v>215</v>
      </c>
      <c r="R74" s="269"/>
      <c r="S74" s="269" t="s">
        <v>304</v>
      </c>
      <c r="T74" s="269" t="s">
        <v>304</v>
      </c>
      <c r="U74" s="281" t="s">
        <v>302</v>
      </c>
    </row>
    <row r="75" spans="1:21" s="265" customFormat="1" x14ac:dyDescent="0.3">
      <c r="A75" s="285" t="s">
        <v>221</v>
      </c>
      <c r="B75" s="268"/>
      <c r="C75" s="269">
        <v>2006</v>
      </c>
      <c r="D75" s="269"/>
      <c r="E75" s="269"/>
      <c r="F75" s="270"/>
      <c r="G75" s="270"/>
      <c r="H75" s="270"/>
      <c r="I75" s="270" t="s">
        <v>215</v>
      </c>
      <c r="J75" s="270"/>
      <c r="K75" s="270"/>
      <c r="L75" s="270"/>
      <c r="M75" s="270"/>
      <c r="N75" s="270"/>
      <c r="O75" s="269"/>
      <c r="P75" s="269" t="s">
        <v>215</v>
      </c>
      <c r="Q75" s="269"/>
      <c r="R75" s="269"/>
      <c r="S75" s="269" t="s">
        <v>304</v>
      </c>
      <c r="T75" s="269" t="s">
        <v>304</v>
      </c>
      <c r="U75" s="281" t="s">
        <v>303</v>
      </c>
    </row>
    <row r="76" spans="1:21" x14ac:dyDescent="0.3">
      <c r="A76" s="29"/>
      <c r="B76" s="30"/>
      <c r="C76" s="31"/>
      <c r="D76" s="31"/>
      <c r="E76" s="31"/>
      <c r="F76" s="32"/>
      <c r="G76" s="32"/>
      <c r="H76" s="32"/>
      <c r="I76" s="32"/>
      <c r="J76" s="32"/>
      <c r="K76" s="32"/>
      <c r="L76" s="32"/>
      <c r="M76" s="32"/>
      <c r="N76" s="32"/>
      <c r="O76" s="31"/>
      <c r="P76" s="31"/>
      <c r="Q76" s="31"/>
      <c r="R76" s="31"/>
      <c r="S76" s="31"/>
      <c r="T76" s="31"/>
      <c r="U76" s="283"/>
    </row>
    <row r="77" spans="1:21" x14ac:dyDescent="0.3">
      <c r="A77" s="33"/>
      <c r="U77" s="284"/>
    </row>
    <row r="78" spans="1:21" x14ac:dyDescent="0.3">
      <c r="A78" s="34" t="s">
        <v>38</v>
      </c>
      <c r="B78" s="34"/>
      <c r="C78" s="34"/>
      <c r="D78" s="34"/>
      <c r="E78" s="34"/>
      <c r="F78" s="34"/>
      <c r="G78" s="34"/>
      <c r="H78" s="34"/>
      <c r="I78" s="34"/>
      <c r="J78" s="34"/>
      <c r="K78" s="34"/>
      <c r="L78" s="34"/>
      <c r="M78" s="34"/>
      <c r="N78" s="34"/>
      <c r="O78" s="34"/>
      <c r="P78" s="34"/>
      <c r="Q78" s="34"/>
      <c r="R78" s="34"/>
      <c r="S78" s="34"/>
    </row>
    <row r="79" spans="1:21" x14ac:dyDescent="0.3">
      <c r="A79" s="35" t="s">
        <v>39</v>
      </c>
      <c r="B79" s="329" t="s">
        <v>23</v>
      </c>
      <c r="C79" s="330"/>
      <c r="D79" s="330"/>
      <c r="E79" s="330"/>
      <c r="F79" s="331"/>
      <c r="G79" s="34"/>
      <c r="H79" s="329" t="s">
        <v>40</v>
      </c>
      <c r="I79" s="330"/>
      <c r="J79" s="330"/>
      <c r="K79" s="330"/>
      <c r="L79" s="330"/>
      <c r="M79" s="331"/>
      <c r="N79" s="329" t="s">
        <v>41</v>
      </c>
      <c r="O79" s="330"/>
      <c r="P79" s="330"/>
      <c r="Q79" s="330"/>
      <c r="R79" s="330"/>
      <c r="S79" s="331"/>
    </row>
    <row r="80" spans="1:21" s="38" customFormat="1" x14ac:dyDescent="0.3">
      <c r="A80" s="36" t="s">
        <v>42</v>
      </c>
      <c r="B80" s="37">
        <v>2013</v>
      </c>
      <c r="C80" s="37">
        <v>2014</v>
      </c>
      <c r="D80" s="37">
        <v>2015</v>
      </c>
      <c r="E80" s="37">
        <v>2016</v>
      </c>
      <c r="F80" s="37">
        <v>2017</v>
      </c>
      <c r="G80" s="37">
        <v>2018</v>
      </c>
      <c r="H80" s="37">
        <v>2013</v>
      </c>
      <c r="I80" s="37">
        <v>2014</v>
      </c>
      <c r="J80" s="37">
        <v>2015</v>
      </c>
      <c r="K80" s="37">
        <v>2016</v>
      </c>
      <c r="L80" s="37">
        <v>2017</v>
      </c>
      <c r="M80" s="37">
        <v>2018</v>
      </c>
      <c r="N80" s="37">
        <v>2013</v>
      </c>
      <c r="O80" s="37">
        <v>2014</v>
      </c>
      <c r="P80" s="37">
        <v>2015</v>
      </c>
      <c r="Q80" s="37">
        <v>2016</v>
      </c>
      <c r="R80" s="37">
        <v>2017</v>
      </c>
      <c r="S80" s="37">
        <v>2018</v>
      </c>
    </row>
    <row r="81" spans="1:23" x14ac:dyDescent="0.3">
      <c r="A81" s="39" t="s">
        <v>43</v>
      </c>
      <c r="B81" s="40"/>
      <c r="C81" s="40"/>
      <c r="D81" s="40"/>
      <c r="E81" s="40"/>
      <c r="F81" s="40"/>
      <c r="G81" s="40"/>
      <c r="H81" s="40">
        <v>6</v>
      </c>
      <c r="I81" s="40">
        <v>6</v>
      </c>
      <c r="J81" s="40">
        <v>7</v>
      </c>
      <c r="K81" s="40">
        <v>7</v>
      </c>
      <c r="L81" s="40">
        <v>8</v>
      </c>
      <c r="M81" s="40">
        <v>9</v>
      </c>
      <c r="N81" s="40">
        <v>9</v>
      </c>
      <c r="O81" s="40">
        <v>9</v>
      </c>
      <c r="P81" s="40">
        <v>11</v>
      </c>
      <c r="Q81" s="40">
        <v>11</v>
      </c>
      <c r="R81" s="40">
        <v>12</v>
      </c>
      <c r="S81" s="41">
        <v>13</v>
      </c>
    </row>
    <row r="82" spans="1:23" x14ac:dyDescent="0.3">
      <c r="A82" s="42" t="s">
        <v>17</v>
      </c>
      <c r="B82" s="43"/>
      <c r="C82" s="43"/>
      <c r="D82" s="43"/>
      <c r="E82" s="43"/>
      <c r="F82" s="43"/>
      <c r="G82" s="43"/>
      <c r="H82" s="43">
        <v>3500</v>
      </c>
      <c r="I82" s="43">
        <v>3859</v>
      </c>
      <c r="J82" s="43">
        <v>4050</v>
      </c>
      <c r="K82" s="43">
        <v>4070</v>
      </c>
      <c r="L82" s="43">
        <v>4262</v>
      </c>
      <c r="M82" s="43">
        <v>4282</v>
      </c>
      <c r="N82" s="43">
        <v>114</v>
      </c>
      <c r="O82" s="43">
        <v>128</v>
      </c>
      <c r="P82" s="43">
        <v>101</v>
      </c>
      <c r="Q82" s="43">
        <v>111</v>
      </c>
      <c r="R82" s="43">
        <v>121</v>
      </c>
      <c r="S82" s="44">
        <v>140</v>
      </c>
    </row>
    <row r="83" spans="1:23" x14ac:dyDescent="0.3">
      <c r="A83" s="45"/>
      <c r="B83" s="46"/>
      <c r="C83" s="46"/>
      <c r="D83" s="46"/>
      <c r="E83" s="46"/>
      <c r="F83" s="46"/>
      <c r="G83" s="46"/>
      <c r="H83" s="46"/>
      <c r="I83" s="46"/>
      <c r="J83" s="46"/>
      <c r="K83" s="46"/>
      <c r="L83" s="46"/>
      <c r="M83" s="46"/>
      <c r="N83" s="46"/>
      <c r="O83" s="46"/>
      <c r="P83" s="3"/>
      <c r="Q83" s="3"/>
      <c r="R83" s="3"/>
      <c r="S83" s="3"/>
      <c r="T83" s="3"/>
      <c r="U83" s="3"/>
      <c r="V83" s="3"/>
      <c r="W83" s="3"/>
    </row>
    <row r="84" spans="1:23" x14ac:dyDescent="0.3">
      <c r="A84" s="34" t="s">
        <v>38</v>
      </c>
      <c r="B84" s="34"/>
      <c r="C84" s="34"/>
      <c r="D84" s="34"/>
      <c r="E84" s="34"/>
      <c r="F84" s="34"/>
      <c r="G84" s="34"/>
      <c r="H84" s="34"/>
      <c r="I84" s="34"/>
      <c r="J84" s="34"/>
      <c r="K84" s="34"/>
      <c r="L84" s="34"/>
      <c r="M84" s="34"/>
      <c r="N84" s="34"/>
      <c r="O84" s="34"/>
      <c r="P84" s="34"/>
      <c r="Q84" s="34"/>
      <c r="R84" s="34"/>
      <c r="S84" s="34"/>
    </row>
    <row r="85" spans="1:23" x14ac:dyDescent="0.3">
      <c r="A85" s="35" t="s">
        <v>39</v>
      </c>
      <c r="B85" s="329" t="s">
        <v>44</v>
      </c>
      <c r="C85" s="330"/>
      <c r="D85" s="330"/>
      <c r="E85" s="330"/>
      <c r="F85" s="331"/>
      <c r="G85" s="34"/>
      <c r="H85" s="329" t="s">
        <v>45</v>
      </c>
      <c r="I85" s="330"/>
      <c r="J85" s="330"/>
      <c r="K85" s="330"/>
      <c r="L85" s="330"/>
      <c r="M85" s="331"/>
      <c r="N85" s="329" t="s">
        <v>46</v>
      </c>
      <c r="O85" s="330"/>
      <c r="P85" s="330"/>
      <c r="Q85" s="330"/>
      <c r="R85" s="330"/>
      <c r="S85" s="331"/>
    </row>
    <row r="86" spans="1:23" s="38" customFormat="1" x14ac:dyDescent="0.3">
      <c r="A86" s="36" t="s">
        <v>42</v>
      </c>
      <c r="B86" s="37">
        <v>2013</v>
      </c>
      <c r="C86" s="37">
        <v>2014</v>
      </c>
      <c r="D86" s="37">
        <v>2015</v>
      </c>
      <c r="E86" s="37">
        <v>2016</v>
      </c>
      <c r="F86" s="37">
        <v>2017</v>
      </c>
      <c r="G86" s="37">
        <v>2018</v>
      </c>
      <c r="H86" s="37">
        <v>2013</v>
      </c>
      <c r="I86" s="37">
        <v>2014</v>
      </c>
      <c r="J86" s="37">
        <v>2015</v>
      </c>
      <c r="K86" s="37">
        <v>2016</v>
      </c>
      <c r="L86" s="37">
        <v>2017</v>
      </c>
      <c r="M86" s="37">
        <v>2018</v>
      </c>
      <c r="N86" s="37">
        <v>2013</v>
      </c>
      <c r="O86" s="37">
        <v>2014</v>
      </c>
      <c r="P86" s="37">
        <v>2015</v>
      </c>
      <c r="Q86" s="37">
        <v>2016</v>
      </c>
      <c r="R86" s="37">
        <v>2017</v>
      </c>
      <c r="S86" s="37">
        <v>2018</v>
      </c>
    </row>
    <row r="87" spans="1:23" x14ac:dyDescent="0.3">
      <c r="A87" s="39" t="s">
        <v>43</v>
      </c>
      <c r="B87" s="40">
        <v>2</v>
      </c>
      <c r="C87" s="40">
        <v>2</v>
      </c>
      <c r="D87" s="40">
        <v>2</v>
      </c>
      <c r="E87" s="40">
        <v>2</v>
      </c>
      <c r="F87" s="40">
        <v>3</v>
      </c>
      <c r="G87" s="40">
        <v>3</v>
      </c>
      <c r="H87" s="47">
        <v>1</v>
      </c>
      <c r="I87" s="47">
        <v>1</v>
      </c>
      <c r="J87" s="47">
        <v>1</v>
      </c>
      <c r="K87" s="47">
        <v>1</v>
      </c>
      <c r="L87" s="47">
        <v>1</v>
      </c>
      <c r="M87" s="47">
        <v>2</v>
      </c>
      <c r="N87" s="48">
        <f t="shared" ref="N87:S88" si="0">SUM(B81,H81,N81,B87,H87)</f>
        <v>18</v>
      </c>
      <c r="O87" s="48">
        <f t="shared" si="0"/>
        <v>18</v>
      </c>
      <c r="P87" s="48">
        <f t="shared" si="0"/>
        <v>21</v>
      </c>
      <c r="Q87" s="48">
        <f t="shared" si="0"/>
        <v>21</v>
      </c>
      <c r="R87" s="48">
        <f t="shared" si="0"/>
        <v>24</v>
      </c>
      <c r="S87" s="49">
        <f t="shared" si="0"/>
        <v>27</v>
      </c>
    </row>
    <row r="88" spans="1:23" x14ac:dyDescent="0.3">
      <c r="A88" s="42" t="s">
        <v>17</v>
      </c>
      <c r="B88" s="43">
        <v>18</v>
      </c>
      <c r="C88" s="43">
        <v>25</v>
      </c>
      <c r="D88" s="43">
        <v>57</v>
      </c>
      <c r="E88" s="43">
        <v>62</v>
      </c>
      <c r="F88" s="43">
        <v>67</v>
      </c>
      <c r="G88" s="43">
        <v>70</v>
      </c>
      <c r="H88" s="50">
        <v>29</v>
      </c>
      <c r="I88" s="50">
        <v>33</v>
      </c>
      <c r="J88" s="50">
        <v>50</v>
      </c>
      <c r="K88" s="50">
        <v>55</v>
      </c>
      <c r="L88" s="50">
        <v>60</v>
      </c>
      <c r="M88" s="50">
        <v>65</v>
      </c>
      <c r="N88" s="51">
        <f t="shared" si="0"/>
        <v>3661</v>
      </c>
      <c r="O88" s="51">
        <f t="shared" si="0"/>
        <v>4045</v>
      </c>
      <c r="P88" s="51">
        <f t="shared" si="0"/>
        <v>4258</v>
      </c>
      <c r="Q88" s="51">
        <f t="shared" si="0"/>
        <v>4298</v>
      </c>
      <c r="R88" s="51">
        <f t="shared" si="0"/>
        <v>4510</v>
      </c>
      <c r="S88" s="52">
        <f t="shared" si="0"/>
        <v>4557</v>
      </c>
    </row>
    <row r="89" spans="1:23" x14ac:dyDescent="0.3">
      <c r="A89" s="45"/>
      <c r="B89" s="46"/>
      <c r="C89" s="46"/>
      <c r="D89" s="46"/>
      <c r="E89" s="46"/>
      <c r="F89" s="46"/>
      <c r="G89" s="46"/>
      <c r="H89" s="46"/>
      <c r="I89" s="46"/>
      <c r="J89" s="46"/>
      <c r="K89" s="3"/>
      <c r="L89" s="3"/>
      <c r="M89" s="3"/>
      <c r="N89" s="3"/>
      <c r="O89" s="3"/>
      <c r="P89" s="3"/>
      <c r="Q89" s="3"/>
      <c r="R89" s="3"/>
      <c r="S89" s="3"/>
      <c r="T89" s="3"/>
    </row>
    <row r="90" spans="1:23" x14ac:dyDescent="0.3">
      <c r="A90" s="323" t="s">
        <v>47</v>
      </c>
      <c r="B90" s="324"/>
      <c r="C90" s="324"/>
      <c r="D90" s="324"/>
      <c r="E90" s="324"/>
      <c r="F90" s="324"/>
      <c r="G90" s="324"/>
      <c r="H90" s="324"/>
      <c r="I90" s="324"/>
      <c r="J90" s="324"/>
      <c r="K90" s="324"/>
      <c r="L90" s="324"/>
      <c r="M90" s="324"/>
      <c r="N90" s="324"/>
      <c r="O90" s="324"/>
      <c r="P90" s="324"/>
      <c r="Q90" s="324"/>
      <c r="R90" s="324"/>
      <c r="S90" s="325"/>
    </row>
    <row r="91" spans="1:23" x14ac:dyDescent="0.3">
      <c r="A91" s="53" t="s">
        <v>39</v>
      </c>
      <c r="B91" s="326" t="s">
        <v>23</v>
      </c>
      <c r="C91" s="327"/>
      <c r="D91" s="327"/>
      <c r="E91" s="327"/>
      <c r="F91" s="327"/>
      <c r="G91" s="328"/>
      <c r="H91" s="326" t="s">
        <v>40</v>
      </c>
      <c r="I91" s="327"/>
      <c r="J91" s="327"/>
      <c r="K91" s="327"/>
      <c r="L91" s="327"/>
      <c r="M91" s="328"/>
      <c r="N91" s="326" t="s">
        <v>41</v>
      </c>
      <c r="O91" s="327"/>
      <c r="P91" s="327"/>
      <c r="Q91" s="327"/>
      <c r="R91" s="327"/>
      <c r="S91" s="328"/>
    </row>
    <row r="92" spans="1:23" s="38" customFormat="1" x14ac:dyDescent="0.3">
      <c r="A92" s="54" t="s">
        <v>42</v>
      </c>
      <c r="B92" s="55">
        <v>2013</v>
      </c>
      <c r="C92" s="55">
        <v>2014</v>
      </c>
      <c r="D92" s="56">
        <v>2015</v>
      </c>
      <c r="E92" s="56">
        <v>2016</v>
      </c>
      <c r="F92" s="55">
        <v>2017</v>
      </c>
      <c r="G92" s="55">
        <v>2018</v>
      </c>
      <c r="H92" s="55">
        <v>2013</v>
      </c>
      <c r="I92" s="55">
        <v>2014</v>
      </c>
      <c r="J92" s="56">
        <v>2015</v>
      </c>
      <c r="K92" s="56">
        <v>2016</v>
      </c>
      <c r="L92" s="55">
        <v>2017</v>
      </c>
      <c r="M92" s="55">
        <v>2018</v>
      </c>
      <c r="N92" s="55">
        <v>2013</v>
      </c>
      <c r="O92" s="55">
        <v>2014</v>
      </c>
      <c r="P92" s="56">
        <v>2015</v>
      </c>
      <c r="Q92" s="56">
        <v>2016</v>
      </c>
      <c r="R92" s="55">
        <v>2017</v>
      </c>
      <c r="S92" s="55">
        <v>2018</v>
      </c>
    </row>
    <row r="93" spans="1:23" x14ac:dyDescent="0.3">
      <c r="A93" s="39" t="s">
        <v>43</v>
      </c>
      <c r="B93" s="40"/>
      <c r="C93" s="40"/>
      <c r="D93" s="40"/>
      <c r="E93" s="40"/>
      <c r="F93" s="40"/>
      <c r="G93" s="40"/>
      <c r="H93" s="40">
        <v>3</v>
      </c>
      <c r="I93" s="40">
        <v>2</v>
      </c>
      <c r="J93" s="40">
        <v>2</v>
      </c>
      <c r="K93" s="40">
        <v>2</v>
      </c>
      <c r="L93" s="40">
        <v>1</v>
      </c>
      <c r="M93" s="40">
        <v>1</v>
      </c>
      <c r="N93" s="40">
        <v>19</v>
      </c>
      <c r="O93" s="40">
        <v>25</v>
      </c>
      <c r="P93" s="40">
        <v>25</v>
      </c>
      <c r="Q93" s="40">
        <v>25</v>
      </c>
      <c r="R93" s="40">
        <v>24</v>
      </c>
      <c r="S93" s="41">
        <v>24</v>
      </c>
    </row>
    <row r="94" spans="1:23" x14ac:dyDescent="0.3">
      <c r="A94" s="42" t="s">
        <v>17</v>
      </c>
      <c r="B94" s="43"/>
      <c r="C94" s="43"/>
      <c r="D94" s="43"/>
      <c r="E94" s="43"/>
      <c r="F94" s="43"/>
      <c r="G94" s="43"/>
      <c r="H94" s="43">
        <v>419</v>
      </c>
      <c r="I94" s="43">
        <v>489</v>
      </c>
      <c r="J94" s="43">
        <v>339</v>
      </c>
      <c r="K94" s="43">
        <v>340</v>
      </c>
      <c r="L94" s="43">
        <v>340</v>
      </c>
      <c r="M94" s="43">
        <v>340</v>
      </c>
      <c r="N94" s="43">
        <v>1323</v>
      </c>
      <c r="O94" s="43">
        <v>1369</v>
      </c>
      <c r="P94" s="43">
        <v>1422</v>
      </c>
      <c r="Q94" s="43">
        <v>1430</v>
      </c>
      <c r="R94" s="43">
        <v>1400</v>
      </c>
      <c r="S94" s="44">
        <v>1400</v>
      </c>
    </row>
    <row r="95" spans="1:23" x14ac:dyDescent="0.3">
      <c r="A95" s="57"/>
      <c r="B95" s="46"/>
      <c r="C95" s="46"/>
      <c r="D95" s="46"/>
      <c r="E95" s="46"/>
      <c r="F95" s="46"/>
      <c r="G95" s="46"/>
      <c r="H95" s="46"/>
      <c r="I95" s="46"/>
      <c r="J95" s="46"/>
      <c r="K95" s="46"/>
      <c r="L95" s="46"/>
      <c r="M95" s="46"/>
      <c r="N95" s="46"/>
      <c r="O95" s="46"/>
      <c r="P95" s="3"/>
      <c r="Q95" s="3"/>
      <c r="R95" s="3"/>
      <c r="S95" s="3"/>
      <c r="T95" s="3"/>
      <c r="U95" s="3"/>
      <c r="V95" s="3"/>
      <c r="W95" s="3"/>
    </row>
    <row r="96" spans="1:23" x14ac:dyDescent="0.3">
      <c r="A96" s="58" t="s">
        <v>47</v>
      </c>
      <c r="B96" s="58"/>
      <c r="C96" s="58"/>
      <c r="D96" s="58"/>
      <c r="E96" s="58"/>
      <c r="F96" s="58"/>
      <c r="G96" s="58"/>
      <c r="H96" s="58"/>
      <c r="I96" s="58"/>
      <c r="J96" s="58"/>
      <c r="K96" s="58"/>
      <c r="L96" s="58"/>
      <c r="M96" s="58"/>
      <c r="N96" s="58"/>
      <c r="O96" s="58"/>
      <c r="P96" s="58"/>
      <c r="Q96" s="58"/>
      <c r="R96" s="58"/>
      <c r="S96" s="58"/>
    </row>
    <row r="97" spans="1:23" x14ac:dyDescent="0.3">
      <c r="A97" s="53" t="s">
        <v>39</v>
      </c>
      <c r="B97" s="326" t="s">
        <v>44</v>
      </c>
      <c r="C97" s="327"/>
      <c r="D97" s="327"/>
      <c r="E97" s="327"/>
      <c r="F97" s="327"/>
      <c r="G97" s="328"/>
      <c r="H97" s="326" t="s">
        <v>45</v>
      </c>
      <c r="I97" s="327"/>
      <c r="J97" s="327"/>
      <c r="K97" s="327"/>
      <c r="L97" s="327"/>
      <c r="M97" s="328"/>
      <c r="N97" s="326" t="s">
        <v>46</v>
      </c>
      <c r="O97" s="327"/>
      <c r="P97" s="327"/>
      <c r="Q97" s="327"/>
      <c r="R97" s="327"/>
      <c r="S97" s="328"/>
    </row>
    <row r="98" spans="1:23" s="38" customFormat="1" x14ac:dyDescent="0.3">
      <c r="A98" s="59" t="s">
        <v>42</v>
      </c>
      <c r="B98" s="55">
        <v>2013</v>
      </c>
      <c r="C98" s="56">
        <v>2014</v>
      </c>
      <c r="D98" s="56">
        <v>2015</v>
      </c>
      <c r="E98" s="56">
        <v>2016</v>
      </c>
      <c r="F98" s="55">
        <v>2017</v>
      </c>
      <c r="G98" s="55">
        <v>2018</v>
      </c>
      <c r="H98" s="55">
        <v>2013</v>
      </c>
      <c r="I98" s="56">
        <v>2014</v>
      </c>
      <c r="J98" s="56">
        <v>2015</v>
      </c>
      <c r="K98" s="56">
        <v>2016</v>
      </c>
      <c r="L98" s="55">
        <v>2017</v>
      </c>
      <c r="M98" s="55">
        <v>2018</v>
      </c>
      <c r="N98" s="55">
        <v>2013</v>
      </c>
      <c r="O98" s="56">
        <v>2014</v>
      </c>
      <c r="P98" s="56">
        <v>2015</v>
      </c>
      <c r="Q98" s="56">
        <v>2016</v>
      </c>
      <c r="R98" s="55">
        <v>2017</v>
      </c>
      <c r="S98" s="55">
        <v>2018</v>
      </c>
    </row>
    <row r="99" spans="1:23" x14ac:dyDescent="0.3">
      <c r="A99" s="39" t="s">
        <v>43</v>
      </c>
      <c r="B99" s="40">
        <v>1</v>
      </c>
      <c r="C99" s="40">
        <v>1</v>
      </c>
      <c r="D99" s="40">
        <v>1</v>
      </c>
      <c r="E99" s="40">
        <v>1</v>
      </c>
      <c r="F99" s="40">
        <v>1</v>
      </c>
      <c r="G99" s="40">
        <v>1</v>
      </c>
      <c r="H99" s="47"/>
      <c r="I99" s="47"/>
      <c r="J99" s="47"/>
      <c r="K99" s="47"/>
      <c r="L99" s="47"/>
      <c r="M99" s="47"/>
      <c r="N99" s="48">
        <f t="shared" ref="N99:S100" si="1">SUM(B93,H93,N93,B99,H99)</f>
        <v>23</v>
      </c>
      <c r="O99" s="48">
        <f t="shared" si="1"/>
        <v>28</v>
      </c>
      <c r="P99" s="48">
        <f t="shared" si="1"/>
        <v>28</v>
      </c>
      <c r="Q99" s="48">
        <f t="shared" si="1"/>
        <v>28</v>
      </c>
      <c r="R99" s="48">
        <f t="shared" si="1"/>
        <v>26</v>
      </c>
      <c r="S99" s="49">
        <f t="shared" si="1"/>
        <v>26</v>
      </c>
    </row>
    <row r="100" spans="1:23" x14ac:dyDescent="0.3">
      <c r="A100" s="42" t="s">
        <v>17</v>
      </c>
      <c r="B100" s="43">
        <v>23</v>
      </c>
      <c r="C100" s="43">
        <v>14</v>
      </c>
      <c r="D100" s="43">
        <v>20</v>
      </c>
      <c r="E100" s="43">
        <v>22</v>
      </c>
      <c r="F100" s="43">
        <v>24</v>
      </c>
      <c r="G100" s="43">
        <v>26</v>
      </c>
      <c r="H100" s="50"/>
      <c r="I100" s="50"/>
      <c r="J100" s="50"/>
      <c r="K100" s="50"/>
      <c r="L100" s="50"/>
      <c r="M100" s="50"/>
      <c r="N100" s="51">
        <f t="shared" si="1"/>
        <v>1765</v>
      </c>
      <c r="O100" s="51">
        <f t="shared" si="1"/>
        <v>1872</v>
      </c>
      <c r="P100" s="51">
        <f t="shared" si="1"/>
        <v>1781</v>
      </c>
      <c r="Q100" s="51">
        <f t="shared" si="1"/>
        <v>1792</v>
      </c>
      <c r="R100" s="51">
        <f t="shared" si="1"/>
        <v>1764</v>
      </c>
      <c r="S100" s="52">
        <f t="shared" si="1"/>
        <v>1766</v>
      </c>
    </row>
    <row r="101" spans="1:23" x14ac:dyDescent="0.3">
      <c r="A101" s="60"/>
      <c r="B101" s="61"/>
      <c r="C101" s="61"/>
      <c r="D101" s="61"/>
      <c r="E101" s="61"/>
      <c r="F101" s="61"/>
      <c r="G101" s="61"/>
      <c r="H101" s="61"/>
      <c r="I101" s="61"/>
      <c r="J101" s="61"/>
      <c r="K101" s="61"/>
      <c r="L101" s="61"/>
      <c r="M101" s="61"/>
      <c r="N101" s="61"/>
      <c r="O101" s="61"/>
      <c r="P101" s="38"/>
      <c r="Q101" s="38"/>
      <c r="R101" s="3"/>
      <c r="S101" s="3"/>
      <c r="T101" s="3"/>
      <c r="U101" s="3"/>
      <c r="V101" s="3"/>
      <c r="W101" s="3"/>
    </row>
    <row r="102" spans="1:23" x14ac:dyDescent="0.3">
      <c r="A102" s="337" t="s">
        <v>48</v>
      </c>
      <c r="B102" s="338"/>
      <c r="C102" s="338"/>
      <c r="D102" s="338"/>
      <c r="E102" s="338"/>
      <c r="F102" s="338"/>
      <c r="G102" s="338"/>
      <c r="H102" s="338"/>
      <c r="I102" s="338"/>
      <c r="J102" s="338"/>
      <c r="K102" s="338"/>
      <c r="L102" s="338"/>
      <c r="M102" s="338"/>
      <c r="N102" s="338"/>
      <c r="O102" s="338"/>
      <c r="P102" s="338"/>
      <c r="Q102" s="338"/>
      <c r="R102" s="338"/>
      <c r="S102" s="339"/>
    </row>
    <row r="103" spans="1:23" x14ac:dyDescent="0.3">
      <c r="A103" s="62" t="s">
        <v>39</v>
      </c>
      <c r="B103" s="340" t="s">
        <v>23</v>
      </c>
      <c r="C103" s="341"/>
      <c r="D103" s="341"/>
      <c r="E103" s="341"/>
      <c r="F103" s="341"/>
      <c r="G103" s="342"/>
      <c r="H103" s="340" t="s">
        <v>40</v>
      </c>
      <c r="I103" s="341"/>
      <c r="J103" s="341"/>
      <c r="K103" s="341"/>
      <c r="L103" s="341"/>
      <c r="M103" s="342"/>
      <c r="N103" s="340" t="s">
        <v>41</v>
      </c>
      <c r="O103" s="341"/>
      <c r="P103" s="341"/>
      <c r="Q103" s="341"/>
      <c r="R103" s="341"/>
      <c r="S103" s="342"/>
    </row>
    <row r="104" spans="1:23" s="38" customFormat="1" x14ac:dyDescent="0.3">
      <c r="A104" s="63" t="s">
        <v>42</v>
      </c>
      <c r="B104" s="64">
        <v>2013</v>
      </c>
      <c r="C104" s="64">
        <v>2014</v>
      </c>
      <c r="D104" s="64">
        <v>2015</v>
      </c>
      <c r="E104" s="64">
        <v>2016</v>
      </c>
      <c r="F104" s="64">
        <v>2017</v>
      </c>
      <c r="G104" s="64">
        <v>2018</v>
      </c>
      <c r="H104" s="64">
        <v>2013</v>
      </c>
      <c r="I104" s="64">
        <v>2014</v>
      </c>
      <c r="J104" s="64">
        <v>2015</v>
      </c>
      <c r="K104" s="64">
        <v>2016</v>
      </c>
      <c r="L104" s="64">
        <v>2017</v>
      </c>
      <c r="M104" s="64">
        <v>2018</v>
      </c>
      <c r="N104" s="64">
        <v>2013</v>
      </c>
      <c r="O104" s="64">
        <v>2014</v>
      </c>
      <c r="P104" s="64">
        <v>2015</v>
      </c>
      <c r="Q104" s="64">
        <v>2016</v>
      </c>
      <c r="R104" s="64">
        <v>2017</v>
      </c>
      <c r="S104" s="64">
        <v>2018</v>
      </c>
    </row>
    <row r="105" spans="1:23" x14ac:dyDescent="0.3">
      <c r="A105" s="39" t="s">
        <v>43</v>
      </c>
      <c r="B105" s="65">
        <f t="shared" ref="B105:S106" si="2">SUM(B81,B93)</f>
        <v>0</v>
      </c>
      <c r="C105" s="65">
        <f t="shared" si="2"/>
        <v>0</v>
      </c>
      <c r="D105" s="65">
        <f t="shared" si="2"/>
        <v>0</v>
      </c>
      <c r="E105" s="65">
        <f t="shared" si="2"/>
        <v>0</v>
      </c>
      <c r="F105" s="65">
        <f t="shared" si="2"/>
        <v>0</v>
      </c>
      <c r="G105" s="65">
        <f t="shared" si="2"/>
        <v>0</v>
      </c>
      <c r="H105" s="65">
        <f t="shared" si="2"/>
        <v>9</v>
      </c>
      <c r="I105" s="65">
        <f t="shared" si="2"/>
        <v>8</v>
      </c>
      <c r="J105" s="65">
        <f t="shared" si="2"/>
        <v>9</v>
      </c>
      <c r="K105" s="65">
        <f t="shared" si="2"/>
        <v>9</v>
      </c>
      <c r="L105" s="65">
        <f t="shared" si="2"/>
        <v>9</v>
      </c>
      <c r="M105" s="65">
        <f t="shared" si="2"/>
        <v>10</v>
      </c>
      <c r="N105" s="65">
        <f t="shared" si="2"/>
        <v>28</v>
      </c>
      <c r="O105" s="65">
        <f t="shared" si="2"/>
        <v>34</v>
      </c>
      <c r="P105" s="65">
        <f t="shared" si="2"/>
        <v>36</v>
      </c>
      <c r="Q105" s="65">
        <f t="shared" si="2"/>
        <v>36</v>
      </c>
      <c r="R105" s="65">
        <f t="shared" si="2"/>
        <v>36</v>
      </c>
      <c r="S105" s="66">
        <f t="shared" si="2"/>
        <v>37</v>
      </c>
    </row>
    <row r="106" spans="1:23" x14ac:dyDescent="0.3">
      <c r="A106" s="42" t="s">
        <v>17</v>
      </c>
      <c r="B106" s="67">
        <f t="shared" si="2"/>
        <v>0</v>
      </c>
      <c r="C106" s="67">
        <f t="shared" si="2"/>
        <v>0</v>
      </c>
      <c r="D106" s="67">
        <f t="shared" si="2"/>
        <v>0</v>
      </c>
      <c r="E106" s="67">
        <f t="shared" si="2"/>
        <v>0</v>
      </c>
      <c r="F106" s="67">
        <f t="shared" si="2"/>
        <v>0</v>
      </c>
      <c r="G106" s="67">
        <f t="shared" si="2"/>
        <v>0</v>
      </c>
      <c r="H106" s="67">
        <f t="shared" si="2"/>
        <v>3919</v>
      </c>
      <c r="I106" s="67">
        <f t="shared" si="2"/>
        <v>4348</v>
      </c>
      <c r="J106" s="67">
        <f t="shared" si="2"/>
        <v>4389</v>
      </c>
      <c r="K106" s="67">
        <f t="shared" si="2"/>
        <v>4410</v>
      </c>
      <c r="L106" s="67">
        <f t="shared" si="2"/>
        <v>4602</v>
      </c>
      <c r="M106" s="67">
        <f t="shared" si="2"/>
        <v>4622</v>
      </c>
      <c r="N106" s="67">
        <f t="shared" si="2"/>
        <v>1437</v>
      </c>
      <c r="O106" s="67">
        <f t="shared" si="2"/>
        <v>1497</v>
      </c>
      <c r="P106" s="67">
        <f t="shared" si="2"/>
        <v>1523</v>
      </c>
      <c r="Q106" s="67">
        <f t="shared" si="2"/>
        <v>1541</v>
      </c>
      <c r="R106" s="67">
        <f t="shared" si="2"/>
        <v>1521</v>
      </c>
      <c r="S106" s="68">
        <f t="shared" si="2"/>
        <v>1540</v>
      </c>
    </row>
    <row r="107" spans="1:23" x14ac:dyDescent="0.3">
      <c r="A107" s="57"/>
      <c r="B107" s="69"/>
      <c r="C107" s="69"/>
      <c r="D107" s="69"/>
      <c r="E107" s="69"/>
      <c r="F107" s="69"/>
      <c r="G107" s="69"/>
      <c r="H107" s="69"/>
      <c r="I107" s="69"/>
      <c r="J107" s="69"/>
    </row>
    <row r="108" spans="1:23" x14ac:dyDescent="0.3">
      <c r="A108" s="337" t="s">
        <v>48</v>
      </c>
      <c r="B108" s="338"/>
      <c r="C108" s="338"/>
      <c r="D108" s="338"/>
      <c r="E108" s="338"/>
      <c r="F108" s="338"/>
      <c r="G108" s="338"/>
      <c r="H108" s="338"/>
      <c r="I108" s="338"/>
      <c r="J108" s="338"/>
      <c r="K108" s="338"/>
      <c r="L108" s="338"/>
      <c r="M108" s="338"/>
      <c r="N108" s="338"/>
      <c r="O108" s="338"/>
      <c r="P108" s="338"/>
      <c r="Q108" s="338"/>
      <c r="R108" s="338"/>
      <c r="S108" s="339"/>
    </row>
    <row r="109" spans="1:23" x14ac:dyDescent="0.3">
      <c r="A109" s="62" t="s">
        <v>39</v>
      </c>
      <c r="B109" s="343" t="s">
        <v>44</v>
      </c>
      <c r="C109" s="344"/>
      <c r="D109" s="344"/>
      <c r="E109" s="344"/>
      <c r="F109" s="344"/>
      <c r="G109" s="345"/>
      <c r="H109" s="340" t="s">
        <v>45</v>
      </c>
      <c r="I109" s="341"/>
      <c r="J109" s="341"/>
      <c r="K109" s="341"/>
      <c r="L109" s="341"/>
      <c r="M109" s="342"/>
      <c r="N109" s="343" t="s">
        <v>46</v>
      </c>
      <c r="O109" s="344"/>
      <c r="P109" s="344"/>
      <c r="Q109" s="344"/>
      <c r="R109" s="344"/>
      <c r="S109" s="345"/>
    </row>
    <row r="110" spans="1:23" s="38" customFormat="1" x14ac:dyDescent="0.3">
      <c r="A110" s="63" t="s">
        <v>42</v>
      </c>
      <c r="B110" s="64">
        <v>2013</v>
      </c>
      <c r="C110" s="64">
        <v>2014</v>
      </c>
      <c r="D110" s="64">
        <v>2015</v>
      </c>
      <c r="E110" s="64">
        <v>2016</v>
      </c>
      <c r="F110" s="64">
        <v>2017</v>
      </c>
      <c r="G110" s="64">
        <v>2018</v>
      </c>
      <c r="H110" s="64">
        <v>2013</v>
      </c>
      <c r="I110" s="64">
        <v>2014</v>
      </c>
      <c r="J110" s="64">
        <v>2015</v>
      </c>
      <c r="K110" s="64">
        <v>2016</v>
      </c>
      <c r="L110" s="64">
        <v>2017</v>
      </c>
      <c r="M110" s="64">
        <v>2018</v>
      </c>
      <c r="N110" s="64">
        <v>2013</v>
      </c>
      <c r="O110" s="64">
        <v>2014</v>
      </c>
      <c r="P110" s="64">
        <v>2015</v>
      </c>
      <c r="Q110" s="64">
        <v>2016</v>
      </c>
      <c r="R110" s="64">
        <v>2017</v>
      </c>
      <c r="S110" s="64">
        <v>2018</v>
      </c>
    </row>
    <row r="111" spans="1:23" x14ac:dyDescent="0.3">
      <c r="A111" s="39" t="s">
        <v>43</v>
      </c>
      <c r="B111" s="65">
        <f t="shared" ref="B111:M112" si="3">SUM(B87,B99)</f>
        <v>3</v>
      </c>
      <c r="C111" s="65">
        <f t="shared" si="3"/>
        <v>3</v>
      </c>
      <c r="D111" s="65">
        <f t="shared" si="3"/>
        <v>3</v>
      </c>
      <c r="E111" s="65">
        <f t="shared" si="3"/>
        <v>3</v>
      </c>
      <c r="F111" s="65">
        <f t="shared" si="3"/>
        <v>4</v>
      </c>
      <c r="G111" s="65">
        <f t="shared" si="3"/>
        <v>4</v>
      </c>
      <c r="H111" s="65">
        <f t="shared" si="3"/>
        <v>1</v>
      </c>
      <c r="I111" s="65">
        <f t="shared" si="3"/>
        <v>1</v>
      </c>
      <c r="J111" s="65">
        <f t="shared" si="3"/>
        <v>1</v>
      </c>
      <c r="K111" s="65">
        <f t="shared" si="3"/>
        <v>1</v>
      </c>
      <c r="L111" s="65">
        <f t="shared" si="3"/>
        <v>1</v>
      </c>
      <c r="M111" s="65">
        <f t="shared" si="3"/>
        <v>2</v>
      </c>
      <c r="N111" s="65">
        <f t="shared" ref="N111:S112" si="4">SUM(B105,H105,N105,B111,H111)</f>
        <v>41</v>
      </c>
      <c r="O111" s="65">
        <f t="shared" si="4"/>
        <v>46</v>
      </c>
      <c r="P111" s="65">
        <f t="shared" si="4"/>
        <v>49</v>
      </c>
      <c r="Q111" s="65">
        <f t="shared" si="4"/>
        <v>49</v>
      </c>
      <c r="R111" s="65">
        <f t="shared" si="4"/>
        <v>50</v>
      </c>
      <c r="S111" s="66">
        <f t="shared" si="4"/>
        <v>53</v>
      </c>
    </row>
    <row r="112" spans="1:23" x14ac:dyDescent="0.3">
      <c r="A112" s="42" t="s">
        <v>17</v>
      </c>
      <c r="B112" s="67">
        <f t="shared" si="3"/>
        <v>41</v>
      </c>
      <c r="C112" s="67">
        <f t="shared" si="3"/>
        <v>39</v>
      </c>
      <c r="D112" s="67">
        <f t="shared" si="3"/>
        <v>77</v>
      </c>
      <c r="E112" s="67">
        <f t="shared" si="3"/>
        <v>84</v>
      </c>
      <c r="F112" s="67">
        <f t="shared" si="3"/>
        <v>91</v>
      </c>
      <c r="G112" s="67">
        <f t="shared" si="3"/>
        <v>96</v>
      </c>
      <c r="H112" s="67">
        <f t="shared" si="3"/>
        <v>29</v>
      </c>
      <c r="I112" s="67">
        <f t="shared" si="3"/>
        <v>33</v>
      </c>
      <c r="J112" s="67">
        <f t="shared" si="3"/>
        <v>50</v>
      </c>
      <c r="K112" s="67">
        <f t="shared" si="3"/>
        <v>55</v>
      </c>
      <c r="L112" s="67">
        <f t="shared" si="3"/>
        <v>60</v>
      </c>
      <c r="M112" s="67">
        <f t="shared" si="3"/>
        <v>65</v>
      </c>
      <c r="N112" s="67">
        <f t="shared" si="4"/>
        <v>5426</v>
      </c>
      <c r="O112" s="67">
        <f t="shared" si="4"/>
        <v>5917</v>
      </c>
      <c r="P112" s="67">
        <f t="shared" si="4"/>
        <v>6039</v>
      </c>
      <c r="Q112" s="67">
        <f t="shared" si="4"/>
        <v>6090</v>
      </c>
      <c r="R112" s="67">
        <f t="shared" si="4"/>
        <v>6274</v>
      </c>
      <c r="S112" s="68">
        <f t="shared" si="4"/>
        <v>6323</v>
      </c>
    </row>
    <row r="113" spans="1:22" x14ac:dyDescent="0.3">
      <c r="A113" s="70" t="s">
        <v>49</v>
      </c>
      <c r="B113" s="69"/>
      <c r="C113" s="69"/>
      <c r="D113" s="69"/>
      <c r="E113" s="69"/>
      <c r="F113" s="69"/>
      <c r="G113" s="69"/>
      <c r="H113" s="69"/>
      <c r="I113" s="69"/>
      <c r="J113" s="69"/>
      <c r="K113" s="69"/>
      <c r="L113" s="69"/>
      <c r="M113" s="69"/>
      <c r="N113" s="69"/>
      <c r="O113" s="69"/>
      <c r="P113" s="69"/>
      <c r="Q113" s="69"/>
      <c r="R113" s="69"/>
    </row>
    <row r="114" spans="1:22" x14ac:dyDescent="0.3">
      <c r="A114" s="70"/>
      <c r="B114" s="69"/>
      <c r="C114" s="69"/>
      <c r="D114" s="69"/>
      <c r="E114" s="69"/>
      <c r="F114" s="69"/>
      <c r="G114" s="69"/>
      <c r="H114" s="69"/>
      <c r="I114" s="69"/>
      <c r="J114" s="69"/>
      <c r="K114" s="69"/>
      <c r="L114" s="69"/>
      <c r="M114" s="69"/>
      <c r="N114" s="69"/>
      <c r="O114" s="69"/>
      <c r="P114" s="69"/>
      <c r="Q114" s="69"/>
      <c r="R114" s="69"/>
    </row>
    <row r="115" spans="1:22" s="71" customFormat="1" x14ac:dyDescent="0.2">
      <c r="A115" s="332" t="s">
        <v>50</v>
      </c>
      <c r="B115" s="333"/>
      <c r="C115" s="333"/>
      <c r="D115" s="333"/>
      <c r="E115" s="333"/>
      <c r="F115" s="333"/>
      <c r="G115" s="333"/>
      <c r="H115" s="333"/>
      <c r="I115" s="333"/>
      <c r="J115" s="333"/>
      <c r="K115" s="333"/>
      <c r="L115" s="333"/>
      <c r="M115" s="333"/>
      <c r="N115" s="333"/>
      <c r="O115" s="333"/>
      <c r="P115" s="333"/>
      <c r="Q115" s="333"/>
      <c r="R115" s="333"/>
      <c r="S115" s="334"/>
    </row>
    <row r="116" spans="1:22" s="71" customFormat="1" x14ac:dyDescent="0.2">
      <c r="A116" s="72"/>
      <c r="B116" s="73"/>
      <c r="C116" s="73"/>
      <c r="D116" s="73"/>
      <c r="E116" s="73"/>
      <c r="F116" s="73"/>
      <c r="G116" s="73"/>
      <c r="H116" s="73"/>
      <c r="I116" s="73"/>
      <c r="J116" s="73"/>
      <c r="K116" s="73"/>
      <c r="L116" s="73"/>
      <c r="M116" s="73"/>
      <c r="N116" s="73"/>
      <c r="O116" s="73"/>
      <c r="P116" s="73"/>
      <c r="Q116" s="73"/>
      <c r="R116" s="73"/>
      <c r="S116" s="73"/>
      <c r="T116" s="73"/>
      <c r="U116" s="73"/>
      <c r="V116" s="73"/>
    </row>
    <row r="117" spans="1:22" s="71" customFormat="1" x14ac:dyDescent="0.3">
      <c r="A117" s="335" t="s">
        <v>51</v>
      </c>
      <c r="B117" s="329" t="s">
        <v>52</v>
      </c>
      <c r="C117" s="330"/>
      <c r="D117" s="330"/>
      <c r="E117" s="330"/>
      <c r="F117" s="330"/>
      <c r="G117" s="330"/>
      <c r="H117" s="330"/>
      <c r="I117" s="330"/>
      <c r="J117" s="330"/>
      <c r="K117" s="330"/>
      <c r="L117" s="330"/>
      <c r="M117" s="330"/>
      <c r="N117" s="330"/>
      <c r="O117" s="330"/>
      <c r="P117" s="330"/>
      <c r="Q117" s="330"/>
      <c r="R117" s="330"/>
      <c r="S117" s="331"/>
    </row>
    <row r="118" spans="1:22" s="71" customFormat="1" x14ac:dyDescent="0.3">
      <c r="A118" s="336"/>
      <c r="B118" s="329" t="s">
        <v>23</v>
      </c>
      <c r="C118" s="330"/>
      <c r="D118" s="330"/>
      <c r="E118" s="330"/>
      <c r="F118" s="330"/>
      <c r="G118" s="331"/>
      <c r="H118" s="329" t="s">
        <v>24</v>
      </c>
      <c r="I118" s="330"/>
      <c r="J118" s="330"/>
      <c r="K118" s="330"/>
      <c r="L118" s="330"/>
      <c r="M118" s="331"/>
      <c r="N118" s="329" t="s">
        <v>53</v>
      </c>
      <c r="O118" s="330"/>
      <c r="P118" s="330"/>
      <c r="Q118" s="330"/>
      <c r="R118" s="330"/>
      <c r="S118" s="331"/>
    </row>
    <row r="119" spans="1:22" s="71" customFormat="1" x14ac:dyDescent="0.2">
      <c r="A119" s="336"/>
      <c r="B119" s="74">
        <v>2013</v>
      </c>
      <c r="C119" s="74">
        <v>2014</v>
      </c>
      <c r="D119" s="75">
        <v>2015</v>
      </c>
      <c r="E119" s="75">
        <v>2016</v>
      </c>
      <c r="F119" s="74">
        <v>2017</v>
      </c>
      <c r="G119" s="74">
        <v>2018</v>
      </c>
      <c r="H119" s="74">
        <v>2013</v>
      </c>
      <c r="I119" s="74">
        <v>2014</v>
      </c>
      <c r="J119" s="75">
        <v>2015</v>
      </c>
      <c r="K119" s="75">
        <v>2016</v>
      </c>
      <c r="L119" s="74">
        <v>2017</v>
      </c>
      <c r="M119" s="74">
        <v>2018</v>
      </c>
      <c r="N119" s="74">
        <v>2013</v>
      </c>
      <c r="O119" s="74">
        <v>2014</v>
      </c>
      <c r="P119" s="75">
        <v>2015</v>
      </c>
      <c r="Q119" s="75">
        <v>2016</v>
      </c>
      <c r="R119" s="74">
        <v>2017</v>
      </c>
      <c r="S119" s="74">
        <v>2018</v>
      </c>
    </row>
    <row r="120" spans="1:22" s="71" customFormat="1" x14ac:dyDescent="0.3">
      <c r="A120" s="76" t="s">
        <v>54</v>
      </c>
      <c r="B120" s="40"/>
      <c r="C120" s="40"/>
      <c r="D120" s="40"/>
      <c r="E120" s="40"/>
      <c r="F120" s="40"/>
      <c r="G120" s="40"/>
      <c r="H120" s="40"/>
      <c r="I120" s="40"/>
      <c r="J120" s="40"/>
      <c r="K120" s="40"/>
      <c r="L120" s="40"/>
      <c r="M120" s="40"/>
      <c r="N120" s="40"/>
      <c r="O120" s="40"/>
      <c r="P120" s="40"/>
      <c r="Q120" s="40"/>
      <c r="R120" s="40"/>
      <c r="S120" s="41"/>
    </row>
    <row r="121" spans="1:22" s="71" customFormat="1" x14ac:dyDescent="0.3">
      <c r="A121" s="77" t="s">
        <v>55</v>
      </c>
      <c r="B121" s="78"/>
      <c r="C121" s="78"/>
      <c r="D121" s="78"/>
      <c r="E121" s="78"/>
      <c r="F121" s="78"/>
      <c r="G121" s="78"/>
      <c r="H121" s="17"/>
      <c r="I121" s="17"/>
      <c r="J121" s="17"/>
      <c r="K121" s="17"/>
      <c r="L121" s="78"/>
      <c r="M121" s="78"/>
      <c r="N121" s="78"/>
      <c r="O121" s="78"/>
      <c r="P121" s="78"/>
      <c r="Q121" s="78"/>
      <c r="R121" s="78"/>
      <c r="S121" s="79"/>
    </row>
    <row r="122" spans="1:22" s="71" customFormat="1" x14ac:dyDescent="0.3">
      <c r="A122" s="77" t="s">
        <v>56</v>
      </c>
      <c r="B122" s="78"/>
      <c r="C122" s="78"/>
      <c r="D122" s="78"/>
      <c r="E122" s="78"/>
      <c r="F122" s="78"/>
      <c r="G122" s="78"/>
      <c r="H122" s="78"/>
      <c r="I122" s="78"/>
      <c r="J122" s="78"/>
      <c r="K122" s="78"/>
      <c r="L122" s="78"/>
      <c r="M122" s="78"/>
      <c r="N122" s="78"/>
      <c r="O122" s="78"/>
      <c r="P122" s="78"/>
      <c r="Q122" s="78"/>
      <c r="R122" s="78"/>
      <c r="S122" s="79"/>
    </row>
    <row r="123" spans="1:22" s="71" customFormat="1" x14ac:dyDescent="0.3">
      <c r="A123" s="77" t="s">
        <v>57</v>
      </c>
      <c r="B123" s="78"/>
      <c r="C123" s="78"/>
      <c r="D123" s="78"/>
      <c r="E123" s="78"/>
      <c r="F123" s="78"/>
      <c r="G123" s="78"/>
      <c r="H123" s="78"/>
      <c r="I123" s="78"/>
      <c r="J123" s="78"/>
      <c r="K123" s="78"/>
      <c r="L123" s="78"/>
      <c r="M123" s="78"/>
      <c r="N123" s="78"/>
      <c r="O123" s="78"/>
      <c r="P123" s="78"/>
      <c r="Q123" s="78"/>
      <c r="R123" s="78"/>
      <c r="S123" s="79"/>
    </row>
    <row r="124" spans="1:22" s="71" customFormat="1" x14ac:dyDescent="0.3">
      <c r="A124" s="77" t="s">
        <v>58</v>
      </c>
      <c r="B124" s="78"/>
      <c r="C124" s="78"/>
      <c r="D124" s="78"/>
      <c r="E124" s="78"/>
      <c r="F124" s="78"/>
      <c r="G124" s="78"/>
      <c r="H124" s="78"/>
      <c r="I124" s="78"/>
      <c r="J124" s="78"/>
      <c r="K124" s="78"/>
      <c r="L124" s="78"/>
      <c r="M124" s="78"/>
      <c r="N124" s="78"/>
      <c r="O124" s="78"/>
      <c r="P124" s="78"/>
      <c r="Q124" s="78"/>
      <c r="R124" s="78"/>
      <c r="S124" s="79"/>
    </row>
    <row r="125" spans="1:22" s="71" customFormat="1" x14ac:dyDescent="0.3">
      <c r="A125" s="77" t="s">
        <v>59</v>
      </c>
      <c r="B125" s="78"/>
      <c r="C125" s="78"/>
      <c r="D125" s="78"/>
      <c r="E125" s="78"/>
      <c r="F125" s="78"/>
      <c r="G125" s="78"/>
      <c r="H125" s="78"/>
      <c r="I125" s="78"/>
      <c r="J125" s="78"/>
      <c r="K125" s="78"/>
      <c r="L125" s="78"/>
      <c r="M125" s="78"/>
      <c r="N125" s="78"/>
      <c r="O125" s="78"/>
      <c r="P125" s="78"/>
      <c r="Q125" s="78"/>
      <c r="R125" s="78"/>
      <c r="S125" s="79"/>
    </row>
    <row r="126" spans="1:22" s="71" customFormat="1" x14ac:dyDescent="0.3">
      <c r="A126" s="80" t="s">
        <v>60</v>
      </c>
      <c r="B126" s="78"/>
      <c r="C126" s="78"/>
      <c r="D126" s="78"/>
      <c r="E126" s="78"/>
      <c r="F126" s="78"/>
      <c r="G126" s="78"/>
      <c r="H126" s="78">
        <v>3919</v>
      </c>
      <c r="I126" s="78">
        <v>4198</v>
      </c>
      <c r="J126" s="78">
        <v>4322</v>
      </c>
      <c r="K126" s="78">
        <v>4342</v>
      </c>
      <c r="L126" s="78">
        <v>4362</v>
      </c>
      <c r="M126" s="78">
        <v>4382</v>
      </c>
      <c r="N126" s="78"/>
      <c r="O126" s="78"/>
      <c r="P126" s="78"/>
      <c r="Q126" s="78"/>
      <c r="R126" s="78"/>
      <c r="S126" s="79"/>
    </row>
    <row r="127" spans="1:22" s="71" customFormat="1" x14ac:dyDescent="0.3">
      <c r="A127" s="80" t="s">
        <v>61</v>
      </c>
      <c r="B127" s="78"/>
      <c r="C127" s="78"/>
      <c r="D127" s="78"/>
      <c r="E127" s="78"/>
      <c r="F127" s="78"/>
      <c r="G127" s="78"/>
      <c r="H127" s="78"/>
      <c r="I127" s="78"/>
      <c r="J127" s="78"/>
      <c r="K127" s="78"/>
      <c r="L127" s="78"/>
      <c r="M127" s="78"/>
      <c r="N127" s="78"/>
      <c r="O127" s="78"/>
      <c r="P127" s="78"/>
      <c r="Q127" s="78"/>
      <c r="R127" s="78"/>
      <c r="S127" s="79"/>
    </row>
    <row r="128" spans="1:22" s="71" customFormat="1" x14ac:dyDescent="0.3">
      <c r="A128" s="81" t="s">
        <v>46</v>
      </c>
      <c r="B128" s="67">
        <f t="shared" ref="B128:S128" si="5">SUM(B120:B127)</f>
        <v>0</v>
      </c>
      <c r="C128" s="67">
        <f t="shared" si="5"/>
        <v>0</v>
      </c>
      <c r="D128" s="67">
        <f t="shared" si="5"/>
        <v>0</v>
      </c>
      <c r="E128" s="67">
        <f t="shared" si="5"/>
        <v>0</v>
      </c>
      <c r="F128" s="67">
        <f t="shared" si="5"/>
        <v>0</v>
      </c>
      <c r="G128" s="67">
        <f t="shared" si="5"/>
        <v>0</v>
      </c>
      <c r="H128" s="67">
        <f t="shared" si="5"/>
        <v>3919</v>
      </c>
      <c r="I128" s="67">
        <f t="shared" si="5"/>
        <v>4198</v>
      </c>
      <c r="J128" s="67">
        <f t="shared" si="5"/>
        <v>4322</v>
      </c>
      <c r="K128" s="67">
        <f t="shared" si="5"/>
        <v>4342</v>
      </c>
      <c r="L128" s="67">
        <f t="shared" si="5"/>
        <v>4362</v>
      </c>
      <c r="M128" s="67">
        <f t="shared" si="5"/>
        <v>4382</v>
      </c>
      <c r="N128" s="67">
        <f t="shared" si="5"/>
        <v>0</v>
      </c>
      <c r="O128" s="67">
        <f t="shared" si="5"/>
        <v>0</v>
      </c>
      <c r="P128" s="67">
        <f t="shared" si="5"/>
        <v>0</v>
      </c>
      <c r="Q128" s="67">
        <f t="shared" si="5"/>
        <v>0</v>
      </c>
      <c r="R128" s="67">
        <f t="shared" si="5"/>
        <v>0</v>
      </c>
      <c r="S128" s="68">
        <f t="shared" si="5"/>
        <v>0</v>
      </c>
      <c r="T128" s="82"/>
    </row>
    <row r="129" spans="1:28" s="71" customFormat="1" x14ac:dyDescent="0.3">
      <c r="A129" s="83" t="s">
        <v>49</v>
      </c>
      <c r="B129" s="83"/>
      <c r="C129" s="83"/>
      <c r="D129" s="83"/>
      <c r="E129" s="83"/>
      <c r="F129" s="83"/>
      <c r="G129" s="83"/>
      <c r="H129" s="83"/>
      <c r="I129" s="83"/>
      <c r="J129" s="83"/>
      <c r="K129" s="83"/>
      <c r="L129" s="83"/>
      <c r="M129" s="83"/>
      <c r="N129" s="83"/>
      <c r="O129" s="83"/>
      <c r="P129" s="83"/>
      <c r="Q129" s="83"/>
      <c r="R129" s="83"/>
      <c r="S129" s="83"/>
      <c r="T129" s="83"/>
      <c r="U129" s="83"/>
      <c r="V129" s="83"/>
      <c r="W129" s="82"/>
      <c r="X129" s="82"/>
      <c r="Y129" s="82"/>
      <c r="Z129" s="82"/>
    </row>
    <row r="130" spans="1:28" s="71" customFormat="1" x14ac:dyDescent="0.3">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2"/>
      <c r="Y130" s="82"/>
    </row>
    <row r="131" spans="1:28" s="71" customFormat="1" x14ac:dyDescent="0.2">
      <c r="A131" s="85" t="s">
        <v>62</v>
      </c>
      <c r="B131" s="86"/>
      <c r="C131" s="86"/>
      <c r="D131" s="86"/>
      <c r="E131" s="86"/>
      <c r="F131" s="86"/>
      <c r="G131" s="86"/>
      <c r="H131" s="86"/>
      <c r="I131" s="86"/>
      <c r="J131" s="86"/>
      <c r="K131" s="86"/>
      <c r="L131" s="86"/>
      <c r="M131" s="86"/>
      <c r="N131" s="86"/>
      <c r="O131" s="86"/>
      <c r="P131" s="86"/>
      <c r="Q131" s="86"/>
      <c r="R131" s="86"/>
      <c r="S131" s="86"/>
    </row>
    <row r="132" spans="1:28" s="71" customFormat="1" x14ac:dyDescent="0.2">
      <c r="A132" s="87"/>
      <c r="B132" s="349">
        <v>2013</v>
      </c>
      <c r="C132" s="350"/>
      <c r="D132" s="350"/>
      <c r="E132" s="349">
        <v>2014</v>
      </c>
      <c r="F132" s="350"/>
      <c r="G132" s="350"/>
      <c r="H132" s="351">
        <v>2015</v>
      </c>
      <c r="I132" s="352"/>
      <c r="J132" s="353"/>
      <c r="K132" s="352">
        <v>2016</v>
      </c>
      <c r="L132" s="352"/>
      <c r="M132" s="353"/>
      <c r="N132" s="349">
        <v>2017</v>
      </c>
      <c r="O132" s="350"/>
      <c r="P132" s="350"/>
      <c r="Q132" s="349">
        <v>2018</v>
      </c>
      <c r="R132" s="350"/>
      <c r="S132" s="350"/>
    </row>
    <row r="133" spans="1:28" s="71" customFormat="1" x14ac:dyDescent="0.3">
      <c r="A133" s="87"/>
      <c r="B133" s="88" t="s">
        <v>63</v>
      </c>
      <c r="C133" s="88" t="s">
        <v>64</v>
      </c>
      <c r="D133" s="88" t="s">
        <v>65</v>
      </c>
      <c r="E133" s="88" t="s">
        <v>63</v>
      </c>
      <c r="F133" s="88" t="s">
        <v>64</v>
      </c>
      <c r="G133" s="88" t="s">
        <v>65</v>
      </c>
      <c r="H133" s="88" t="s">
        <v>63</v>
      </c>
      <c r="I133" s="88" t="s">
        <v>64</v>
      </c>
      <c r="J133" s="88" t="s">
        <v>65</v>
      </c>
      <c r="K133" s="88" t="s">
        <v>63</v>
      </c>
      <c r="L133" s="88" t="s">
        <v>64</v>
      </c>
      <c r="M133" s="88" t="s">
        <v>65</v>
      </c>
      <c r="N133" s="88" t="s">
        <v>63</v>
      </c>
      <c r="O133" s="88" t="s">
        <v>64</v>
      </c>
      <c r="P133" s="88" t="s">
        <v>65</v>
      </c>
      <c r="Q133" s="88" t="s">
        <v>63</v>
      </c>
      <c r="R133" s="88" t="s">
        <v>64</v>
      </c>
      <c r="S133" s="88" t="s">
        <v>65</v>
      </c>
    </row>
    <row r="134" spans="1:28" s="71" customFormat="1" x14ac:dyDescent="0.3">
      <c r="A134" s="76" t="s">
        <v>66</v>
      </c>
      <c r="B134" s="89">
        <v>72</v>
      </c>
      <c r="C134" s="89">
        <v>108</v>
      </c>
      <c r="D134" s="90">
        <f>SUM(B134:C134)</f>
        <v>180</v>
      </c>
      <c r="E134" s="89">
        <v>68</v>
      </c>
      <c r="F134" s="89">
        <v>111</v>
      </c>
      <c r="G134" s="90">
        <f>SUM(E134:F134)</f>
        <v>179</v>
      </c>
      <c r="H134" s="91">
        <v>68</v>
      </c>
      <c r="I134" s="91">
        <v>111</v>
      </c>
      <c r="J134" s="90">
        <f>SUM(H134:I134)</f>
        <v>179</v>
      </c>
      <c r="K134" s="89">
        <v>68</v>
      </c>
      <c r="L134" s="89">
        <v>111</v>
      </c>
      <c r="M134" s="90">
        <f>SUM(K134:L134)</f>
        <v>179</v>
      </c>
      <c r="N134" s="89">
        <v>68</v>
      </c>
      <c r="O134" s="89">
        <v>111</v>
      </c>
      <c r="P134" s="90">
        <f>SUM(N134:O134)</f>
        <v>179</v>
      </c>
      <c r="Q134" s="89">
        <v>68</v>
      </c>
      <c r="R134" s="89">
        <v>111</v>
      </c>
      <c r="S134" s="92">
        <f>SUM(Q134:R134)</f>
        <v>179</v>
      </c>
    </row>
    <row r="135" spans="1:28" s="71" customFormat="1" x14ac:dyDescent="0.3">
      <c r="A135" s="93" t="s">
        <v>67</v>
      </c>
      <c r="B135" s="94">
        <v>363</v>
      </c>
      <c r="C135" s="94">
        <v>345</v>
      </c>
      <c r="D135" s="95">
        <f>SUM(B135:C135)</f>
        <v>708</v>
      </c>
      <c r="E135" s="94">
        <v>369</v>
      </c>
      <c r="F135" s="94">
        <v>391</v>
      </c>
      <c r="G135" s="95">
        <f>SUM(E135:F135)</f>
        <v>760</v>
      </c>
      <c r="H135" s="96">
        <v>369</v>
      </c>
      <c r="I135" s="96">
        <v>391</v>
      </c>
      <c r="J135" s="95">
        <f>SUM(H135:I135)</f>
        <v>760</v>
      </c>
      <c r="K135" s="94">
        <v>369</v>
      </c>
      <c r="L135" s="94">
        <v>391</v>
      </c>
      <c r="M135" s="95">
        <f>SUM(K135:L135)</f>
        <v>760</v>
      </c>
      <c r="N135" s="94">
        <v>369</v>
      </c>
      <c r="O135" s="94">
        <v>391</v>
      </c>
      <c r="P135" s="95">
        <f>SUM(N135:O135)</f>
        <v>760</v>
      </c>
      <c r="Q135" s="94">
        <v>369</v>
      </c>
      <c r="R135" s="94">
        <v>391</v>
      </c>
      <c r="S135" s="97">
        <f>SUM(Q135:R135)</f>
        <v>760</v>
      </c>
    </row>
    <row r="136" spans="1:28" s="71" customFormat="1" x14ac:dyDescent="0.3">
      <c r="A136" s="77" t="s">
        <v>68</v>
      </c>
      <c r="B136" s="95">
        <f>SUM(B134:B135)</f>
        <v>435</v>
      </c>
      <c r="C136" s="95">
        <f>SUM(C134:C135)</f>
        <v>453</v>
      </c>
      <c r="D136" s="95">
        <f>SUM(B136:C136)</f>
        <v>888</v>
      </c>
      <c r="E136" s="95">
        <f>SUM(E134:E135)</f>
        <v>437</v>
      </c>
      <c r="F136" s="95">
        <f>SUM(F134:F135)</f>
        <v>502</v>
      </c>
      <c r="G136" s="95">
        <f>SUM(E136:F136)</f>
        <v>939</v>
      </c>
      <c r="H136" s="95">
        <f>SUM(H134:H135)</f>
        <v>437</v>
      </c>
      <c r="I136" s="95">
        <f>SUM(I134:I135)</f>
        <v>502</v>
      </c>
      <c r="J136" s="95">
        <f>SUM(H136:I136)</f>
        <v>939</v>
      </c>
      <c r="K136" s="95">
        <f>SUM(K134:K135)</f>
        <v>437</v>
      </c>
      <c r="L136" s="95">
        <f>SUM(L134:L135)</f>
        <v>502</v>
      </c>
      <c r="M136" s="95">
        <f>SUM(K136:L136)</f>
        <v>939</v>
      </c>
      <c r="N136" s="95">
        <f>SUM(N134:N135)</f>
        <v>437</v>
      </c>
      <c r="O136" s="95">
        <f>SUM(O134:O135)</f>
        <v>502</v>
      </c>
      <c r="P136" s="95">
        <f>SUM(N136:O136)</f>
        <v>939</v>
      </c>
      <c r="Q136" s="95">
        <f>SUM(Q134:Q135)</f>
        <v>437</v>
      </c>
      <c r="R136" s="95">
        <f>SUM(R134:R135)</f>
        <v>502</v>
      </c>
      <c r="S136" s="97">
        <f>SUM(Q136:R136)</f>
        <v>939</v>
      </c>
    </row>
    <row r="137" spans="1:28" s="71" customFormat="1" x14ac:dyDescent="0.3">
      <c r="A137" s="98" t="s">
        <v>69</v>
      </c>
      <c r="B137" s="99">
        <f t="shared" ref="B137:S137" si="6">IFERROR(B134*100/B136,"")</f>
        <v>16.551724137931036</v>
      </c>
      <c r="C137" s="99">
        <f t="shared" si="6"/>
        <v>23.841059602649008</v>
      </c>
      <c r="D137" s="99">
        <f t="shared" si="6"/>
        <v>20.27027027027027</v>
      </c>
      <c r="E137" s="99">
        <f t="shared" si="6"/>
        <v>15.560640732265446</v>
      </c>
      <c r="F137" s="99">
        <f t="shared" si="6"/>
        <v>22.111553784860558</v>
      </c>
      <c r="G137" s="99">
        <f t="shared" si="6"/>
        <v>19.062832800851972</v>
      </c>
      <c r="H137" s="99">
        <f t="shared" si="6"/>
        <v>15.560640732265446</v>
      </c>
      <c r="I137" s="99">
        <f t="shared" si="6"/>
        <v>22.111553784860558</v>
      </c>
      <c r="J137" s="99">
        <f t="shared" si="6"/>
        <v>19.062832800851972</v>
      </c>
      <c r="K137" s="99">
        <f t="shared" si="6"/>
        <v>15.560640732265446</v>
      </c>
      <c r="L137" s="99">
        <f t="shared" si="6"/>
        <v>22.111553784860558</v>
      </c>
      <c r="M137" s="99">
        <f t="shared" si="6"/>
        <v>19.062832800851972</v>
      </c>
      <c r="N137" s="99">
        <f t="shared" si="6"/>
        <v>15.560640732265446</v>
      </c>
      <c r="O137" s="99">
        <f t="shared" si="6"/>
        <v>22.111553784860558</v>
      </c>
      <c r="P137" s="99">
        <f t="shared" si="6"/>
        <v>19.062832800851972</v>
      </c>
      <c r="Q137" s="99">
        <f t="shared" si="6"/>
        <v>15.560640732265446</v>
      </c>
      <c r="R137" s="99">
        <f t="shared" si="6"/>
        <v>22.111553784860558</v>
      </c>
      <c r="S137" s="100">
        <f t="shared" si="6"/>
        <v>19.062832800851972</v>
      </c>
    </row>
    <row r="138" spans="1:28" s="71" customFormat="1" x14ac:dyDescent="0.2">
      <c r="A138" s="346" t="s">
        <v>49</v>
      </c>
      <c r="B138" s="346"/>
      <c r="C138" s="346"/>
      <c r="D138" s="346"/>
      <c r="E138" s="346"/>
      <c r="F138" s="346"/>
      <c r="G138" s="346"/>
      <c r="H138" s="346"/>
      <c r="I138" s="346"/>
      <c r="J138" s="346"/>
      <c r="K138" s="346"/>
      <c r="L138" s="346"/>
      <c r="M138" s="346"/>
      <c r="N138" s="346"/>
      <c r="O138" s="346"/>
      <c r="P138" s="346"/>
      <c r="Q138" s="346"/>
      <c r="R138" s="346"/>
      <c r="S138" s="346"/>
      <c r="T138" s="346"/>
      <c r="U138" s="346"/>
      <c r="V138" s="346"/>
      <c r="Z138" s="101"/>
      <c r="AA138" s="101"/>
      <c r="AB138" s="101"/>
    </row>
    <row r="139" spans="1:28" s="71" customFormat="1" x14ac:dyDescent="0.2">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row>
    <row r="140" spans="1:28" s="71" customFormat="1" x14ac:dyDescent="0.2">
      <c r="A140" s="347" t="s">
        <v>70</v>
      </c>
      <c r="B140" s="349">
        <v>2013</v>
      </c>
      <c r="C140" s="350"/>
      <c r="D140" s="350"/>
      <c r="E140" s="349">
        <v>2014</v>
      </c>
      <c r="F140" s="350"/>
      <c r="G140" s="350"/>
      <c r="H140" s="351">
        <v>2015</v>
      </c>
      <c r="I140" s="352"/>
      <c r="J140" s="353"/>
      <c r="K140" s="352">
        <v>2016</v>
      </c>
      <c r="L140" s="352"/>
      <c r="M140" s="353"/>
      <c r="N140" s="349">
        <v>2017</v>
      </c>
      <c r="O140" s="350"/>
      <c r="P140" s="350"/>
      <c r="Q140" s="349">
        <v>2018</v>
      </c>
      <c r="R140" s="350"/>
      <c r="S140" s="350"/>
    </row>
    <row r="141" spans="1:28" s="71" customFormat="1" x14ac:dyDescent="0.3">
      <c r="A141" s="348"/>
      <c r="B141" s="88" t="s">
        <v>63</v>
      </c>
      <c r="C141" s="88" t="s">
        <v>64</v>
      </c>
      <c r="D141" s="88" t="s">
        <v>65</v>
      </c>
      <c r="E141" s="88" t="s">
        <v>63</v>
      </c>
      <c r="F141" s="88" t="s">
        <v>64</v>
      </c>
      <c r="G141" s="88" t="s">
        <v>65</v>
      </c>
      <c r="H141" s="88" t="s">
        <v>63</v>
      </c>
      <c r="I141" s="88" t="s">
        <v>64</v>
      </c>
      <c r="J141" s="88" t="s">
        <v>65</v>
      </c>
      <c r="K141" s="88" t="s">
        <v>63</v>
      </c>
      <c r="L141" s="88" t="s">
        <v>64</v>
      </c>
      <c r="M141" s="88" t="s">
        <v>65</v>
      </c>
      <c r="N141" s="88" t="s">
        <v>63</v>
      </c>
      <c r="O141" s="88" t="s">
        <v>64</v>
      </c>
      <c r="P141" s="88" t="s">
        <v>65</v>
      </c>
      <c r="Q141" s="88" t="s">
        <v>63</v>
      </c>
      <c r="R141" s="88" t="s">
        <v>64</v>
      </c>
      <c r="S141" s="88" t="s">
        <v>65</v>
      </c>
    </row>
    <row r="142" spans="1:28" s="71" customFormat="1" x14ac:dyDescent="0.3">
      <c r="A142" s="103" t="s">
        <v>25</v>
      </c>
      <c r="B142" s="89">
        <v>16</v>
      </c>
      <c r="C142" s="89">
        <v>2</v>
      </c>
      <c r="D142" s="90">
        <f t="shared" ref="D142:D151" si="7">+SUM(B142:C142)</f>
        <v>18</v>
      </c>
      <c r="E142" s="89">
        <v>9</v>
      </c>
      <c r="F142" s="89">
        <v>3</v>
      </c>
      <c r="G142" s="90">
        <f t="shared" ref="G142:G144" si="8">+SUM(E142:F142)</f>
        <v>12</v>
      </c>
      <c r="H142" s="91">
        <v>9</v>
      </c>
      <c r="I142" s="91">
        <v>4</v>
      </c>
      <c r="J142" s="90">
        <f>SUM(H142:I142)</f>
        <v>13</v>
      </c>
      <c r="K142" s="91">
        <v>9</v>
      </c>
      <c r="L142" s="91">
        <v>4</v>
      </c>
      <c r="M142" s="90">
        <f t="shared" ref="M142:M151" si="9">+SUM(K142:L142)</f>
        <v>13</v>
      </c>
      <c r="N142" s="91">
        <v>9</v>
      </c>
      <c r="O142" s="91">
        <v>4</v>
      </c>
      <c r="P142" s="90">
        <f t="shared" ref="P142:P144" si="10">+SUM(N142:O142)</f>
        <v>13</v>
      </c>
      <c r="Q142" s="91">
        <v>9</v>
      </c>
      <c r="R142" s="91">
        <v>4</v>
      </c>
      <c r="S142" s="92">
        <f>+SUM(Q142:R142)</f>
        <v>13</v>
      </c>
    </row>
    <row r="143" spans="1:28" s="71" customFormat="1" x14ac:dyDescent="0.3">
      <c r="A143" s="104" t="s">
        <v>26</v>
      </c>
      <c r="B143" s="94">
        <v>18</v>
      </c>
      <c r="C143" s="94">
        <v>50</v>
      </c>
      <c r="D143" s="95">
        <f t="shared" si="7"/>
        <v>68</v>
      </c>
      <c r="E143" s="94">
        <v>19</v>
      </c>
      <c r="F143" s="94">
        <v>46</v>
      </c>
      <c r="G143" s="95">
        <f t="shared" si="8"/>
        <v>65</v>
      </c>
      <c r="H143" s="96">
        <v>23</v>
      </c>
      <c r="I143" s="96">
        <v>42</v>
      </c>
      <c r="J143" s="95">
        <f t="shared" ref="J143:J144" si="11">SUM(H143:I143)</f>
        <v>65</v>
      </c>
      <c r="K143" s="96">
        <v>23</v>
      </c>
      <c r="L143" s="96">
        <v>42</v>
      </c>
      <c r="M143" s="95">
        <f t="shared" si="9"/>
        <v>65</v>
      </c>
      <c r="N143" s="96">
        <v>23</v>
      </c>
      <c r="O143" s="96">
        <v>42</v>
      </c>
      <c r="P143" s="95">
        <f t="shared" si="10"/>
        <v>65</v>
      </c>
      <c r="Q143" s="96">
        <v>23</v>
      </c>
      <c r="R143" s="96">
        <v>42</v>
      </c>
      <c r="S143" s="97">
        <f t="shared" ref="S143:S144" si="12">+SUM(Q143:R143)</f>
        <v>65</v>
      </c>
    </row>
    <row r="144" spans="1:28" s="71" customFormat="1" x14ac:dyDescent="0.3">
      <c r="A144" s="104" t="s">
        <v>27</v>
      </c>
      <c r="B144" s="94">
        <v>23</v>
      </c>
      <c r="C144" s="94">
        <v>38</v>
      </c>
      <c r="D144" s="95">
        <f t="shared" si="7"/>
        <v>61</v>
      </c>
      <c r="E144" s="94">
        <v>28</v>
      </c>
      <c r="F144" s="94">
        <v>46</v>
      </c>
      <c r="G144" s="95">
        <f t="shared" si="8"/>
        <v>74</v>
      </c>
      <c r="H144" s="96">
        <v>34</v>
      </c>
      <c r="I144" s="96">
        <v>53</v>
      </c>
      <c r="J144" s="95">
        <f t="shared" si="11"/>
        <v>87</v>
      </c>
      <c r="K144" s="96">
        <v>34</v>
      </c>
      <c r="L144" s="96">
        <v>53</v>
      </c>
      <c r="M144" s="95">
        <f t="shared" si="9"/>
        <v>87</v>
      </c>
      <c r="N144" s="96">
        <v>34</v>
      </c>
      <c r="O144" s="96">
        <v>53</v>
      </c>
      <c r="P144" s="95">
        <f t="shared" si="10"/>
        <v>87</v>
      </c>
      <c r="Q144" s="96">
        <v>34</v>
      </c>
      <c r="R144" s="96">
        <v>53</v>
      </c>
      <c r="S144" s="97">
        <f t="shared" si="12"/>
        <v>87</v>
      </c>
    </row>
    <row r="145" spans="1:19" s="71" customFormat="1" x14ac:dyDescent="0.3">
      <c r="A145" s="105" t="s">
        <v>53</v>
      </c>
      <c r="B145" s="106">
        <f t="shared" ref="B145:M145" si="13">SUM(B142:B144)</f>
        <v>57</v>
      </c>
      <c r="C145" s="106">
        <f t="shared" si="13"/>
        <v>90</v>
      </c>
      <c r="D145" s="106">
        <f t="shared" si="13"/>
        <v>147</v>
      </c>
      <c r="E145" s="106">
        <f t="shared" si="13"/>
        <v>56</v>
      </c>
      <c r="F145" s="106">
        <f>SUM(F142:F144)</f>
        <v>95</v>
      </c>
      <c r="G145" s="106">
        <f t="shared" si="13"/>
        <v>151</v>
      </c>
      <c r="H145" s="106">
        <f>SUM(H142:H144)</f>
        <v>66</v>
      </c>
      <c r="I145" s="106">
        <f>SUM(I142:I144)</f>
        <v>99</v>
      </c>
      <c r="J145" s="106">
        <f t="shared" si="13"/>
        <v>165</v>
      </c>
      <c r="K145" s="106">
        <f t="shared" si="13"/>
        <v>66</v>
      </c>
      <c r="L145" s="106">
        <f t="shared" si="13"/>
        <v>99</v>
      </c>
      <c r="M145" s="106">
        <f t="shared" si="13"/>
        <v>165</v>
      </c>
      <c r="N145" s="106">
        <f>SUM(N142:N144)</f>
        <v>66</v>
      </c>
      <c r="O145" s="106">
        <f>SUM(O142:O144)</f>
        <v>99</v>
      </c>
      <c r="P145" s="106">
        <f t="shared" ref="P145:S145" si="14">SUM(P142:P144)</f>
        <v>165</v>
      </c>
      <c r="Q145" s="106">
        <f t="shared" si="14"/>
        <v>66</v>
      </c>
      <c r="R145" s="106">
        <f t="shared" si="14"/>
        <v>99</v>
      </c>
      <c r="S145" s="107">
        <f t="shared" si="14"/>
        <v>165</v>
      </c>
    </row>
    <row r="146" spans="1:19" s="71" customFormat="1" x14ac:dyDescent="0.3">
      <c r="A146" s="105" t="s">
        <v>71</v>
      </c>
      <c r="B146" s="94">
        <v>8</v>
      </c>
      <c r="C146" s="94">
        <v>30</v>
      </c>
      <c r="D146" s="95">
        <f>SUM(B146:C146)</f>
        <v>38</v>
      </c>
      <c r="E146" s="94">
        <v>9</v>
      </c>
      <c r="F146" s="94">
        <v>31</v>
      </c>
      <c r="G146" s="95">
        <f>SUM(E146:F146)</f>
        <v>40</v>
      </c>
      <c r="H146" s="96">
        <v>10</v>
      </c>
      <c r="I146" s="96">
        <v>32</v>
      </c>
      <c r="J146" s="95">
        <f>SUM(H146:I146)</f>
        <v>42</v>
      </c>
      <c r="K146" s="94">
        <v>10</v>
      </c>
      <c r="L146" s="94">
        <v>32</v>
      </c>
      <c r="M146" s="95">
        <f>SUM(K146:L146)</f>
        <v>42</v>
      </c>
      <c r="N146" s="94">
        <v>10</v>
      </c>
      <c r="O146" s="94">
        <v>32</v>
      </c>
      <c r="P146" s="95">
        <f>SUM(N146:O146)</f>
        <v>42</v>
      </c>
      <c r="Q146" s="94">
        <v>10</v>
      </c>
      <c r="R146" s="94">
        <v>32</v>
      </c>
      <c r="S146" s="97">
        <f>SUM(Q146:R146)</f>
        <v>42</v>
      </c>
    </row>
    <row r="147" spans="1:19" s="71" customFormat="1" x14ac:dyDescent="0.3">
      <c r="A147" s="105" t="s">
        <v>72</v>
      </c>
      <c r="B147" s="94">
        <v>6</v>
      </c>
      <c r="C147" s="94">
        <v>29</v>
      </c>
      <c r="D147" s="95">
        <f>SUM(B147:C147)</f>
        <v>35</v>
      </c>
      <c r="E147" s="94">
        <v>7</v>
      </c>
      <c r="F147" s="94">
        <v>30</v>
      </c>
      <c r="G147" s="95">
        <f>SUM(E147:F147)</f>
        <v>37</v>
      </c>
      <c r="H147" s="96">
        <v>7</v>
      </c>
      <c r="I147" s="96">
        <v>30</v>
      </c>
      <c r="J147" s="95">
        <f>SUM(H147:I147)</f>
        <v>37</v>
      </c>
      <c r="K147" s="94">
        <v>7</v>
      </c>
      <c r="L147" s="94">
        <v>30</v>
      </c>
      <c r="M147" s="95">
        <f>SUM(K147:L147)</f>
        <v>37</v>
      </c>
      <c r="N147" s="94">
        <v>7</v>
      </c>
      <c r="O147" s="94">
        <v>30</v>
      </c>
      <c r="P147" s="95">
        <f>SUM(N147:O147)</f>
        <v>37</v>
      </c>
      <c r="Q147" s="94">
        <v>7</v>
      </c>
      <c r="R147" s="94">
        <v>30</v>
      </c>
      <c r="S147" s="97">
        <f>SUM(Q147:R147)</f>
        <v>37</v>
      </c>
    </row>
    <row r="148" spans="1:19" s="71" customFormat="1" x14ac:dyDescent="0.3">
      <c r="A148" s="104" t="s">
        <v>73</v>
      </c>
      <c r="B148" s="94">
        <v>8</v>
      </c>
      <c r="C148" s="94">
        <v>12</v>
      </c>
      <c r="D148" s="95">
        <f t="shared" si="7"/>
        <v>20</v>
      </c>
      <c r="E148" s="94">
        <v>10</v>
      </c>
      <c r="F148" s="94">
        <v>14</v>
      </c>
      <c r="G148" s="95">
        <f t="shared" ref="G148:G151" si="15">+SUM(E148:F148)</f>
        <v>24</v>
      </c>
      <c r="H148" s="96">
        <v>11</v>
      </c>
      <c r="I148" s="96">
        <v>15</v>
      </c>
      <c r="J148" s="95">
        <f>+SUM(H148:I148)</f>
        <v>26</v>
      </c>
      <c r="K148" s="94">
        <v>11</v>
      </c>
      <c r="L148" s="94">
        <v>15</v>
      </c>
      <c r="M148" s="95">
        <f t="shared" si="9"/>
        <v>26</v>
      </c>
      <c r="N148" s="94">
        <v>11</v>
      </c>
      <c r="O148" s="94">
        <v>15</v>
      </c>
      <c r="P148" s="95">
        <f t="shared" ref="P148:P151" si="16">+SUM(N148:O148)</f>
        <v>26</v>
      </c>
      <c r="Q148" s="94">
        <v>11</v>
      </c>
      <c r="R148" s="94">
        <v>15</v>
      </c>
      <c r="S148" s="97">
        <f t="shared" ref="S148:S151" si="17">+SUM(Q148:R148)</f>
        <v>26</v>
      </c>
    </row>
    <row r="149" spans="1:19" s="71" customFormat="1" x14ac:dyDescent="0.3">
      <c r="A149" s="104" t="s">
        <v>74</v>
      </c>
      <c r="B149" s="94">
        <v>21</v>
      </c>
      <c r="C149" s="94">
        <v>54</v>
      </c>
      <c r="D149" s="95">
        <f t="shared" si="7"/>
        <v>75</v>
      </c>
      <c r="E149" s="94">
        <v>30</v>
      </c>
      <c r="F149" s="94">
        <v>59</v>
      </c>
      <c r="G149" s="95">
        <f t="shared" si="15"/>
        <v>89</v>
      </c>
      <c r="H149" s="96">
        <v>18</v>
      </c>
      <c r="I149" s="96">
        <v>44</v>
      </c>
      <c r="J149" s="95">
        <f>+SUM(H149:I149)</f>
        <v>62</v>
      </c>
      <c r="K149" s="94">
        <v>18</v>
      </c>
      <c r="L149" s="94">
        <v>44</v>
      </c>
      <c r="M149" s="95">
        <f>+SUM(K149:L149)</f>
        <v>62</v>
      </c>
      <c r="N149" s="94">
        <v>18</v>
      </c>
      <c r="O149" s="94">
        <v>44</v>
      </c>
      <c r="P149" s="95">
        <f t="shared" si="16"/>
        <v>62</v>
      </c>
      <c r="Q149" s="94">
        <v>18</v>
      </c>
      <c r="R149" s="94">
        <v>44</v>
      </c>
      <c r="S149" s="97">
        <f t="shared" si="17"/>
        <v>62</v>
      </c>
    </row>
    <row r="150" spans="1:19" s="71" customFormat="1" x14ac:dyDescent="0.3">
      <c r="A150" s="105" t="s">
        <v>75</v>
      </c>
      <c r="B150" s="94">
        <v>42</v>
      </c>
      <c r="C150" s="94">
        <v>89</v>
      </c>
      <c r="D150" s="95">
        <f t="shared" si="7"/>
        <v>131</v>
      </c>
      <c r="E150" s="94">
        <v>49</v>
      </c>
      <c r="F150" s="94">
        <v>88</v>
      </c>
      <c r="G150" s="95">
        <f t="shared" si="15"/>
        <v>137</v>
      </c>
      <c r="H150" s="96">
        <v>77</v>
      </c>
      <c r="I150" s="96">
        <v>82</v>
      </c>
      <c r="J150" s="95">
        <f>+SUM(H150:I150)</f>
        <v>159</v>
      </c>
      <c r="K150" s="94">
        <v>77</v>
      </c>
      <c r="L150" s="94">
        <v>82</v>
      </c>
      <c r="M150" s="95">
        <f t="shared" si="9"/>
        <v>159</v>
      </c>
      <c r="N150" s="94">
        <v>22</v>
      </c>
      <c r="O150" s="94">
        <v>82</v>
      </c>
      <c r="P150" s="95">
        <f t="shared" si="16"/>
        <v>104</v>
      </c>
      <c r="Q150" s="94">
        <v>77</v>
      </c>
      <c r="R150" s="94">
        <v>82</v>
      </c>
      <c r="S150" s="97">
        <f t="shared" si="17"/>
        <v>159</v>
      </c>
    </row>
    <row r="151" spans="1:19" s="71" customFormat="1" x14ac:dyDescent="0.3">
      <c r="A151" s="108" t="s">
        <v>76</v>
      </c>
      <c r="B151" s="109">
        <v>65</v>
      </c>
      <c r="C151" s="109">
        <v>142</v>
      </c>
      <c r="D151" s="99">
        <f t="shared" si="7"/>
        <v>207</v>
      </c>
      <c r="E151" s="109">
        <v>65</v>
      </c>
      <c r="F151" s="109">
        <v>142</v>
      </c>
      <c r="G151" s="99">
        <f t="shared" si="15"/>
        <v>207</v>
      </c>
      <c r="H151" s="110">
        <v>64</v>
      </c>
      <c r="I151" s="110">
        <v>142</v>
      </c>
      <c r="J151" s="99">
        <f>+SUM(H151:I151)</f>
        <v>206</v>
      </c>
      <c r="K151" s="109">
        <v>65</v>
      </c>
      <c r="L151" s="109">
        <v>142</v>
      </c>
      <c r="M151" s="99">
        <f t="shared" si="9"/>
        <v>207</v>
      </c>
      <c r="N151" s="109">
        <v>65</v>
      </c>
      <c r="O151" s="109">
        <v>142</v>
      </c>
      <c r="P151" s="99">
        <f t="shared" si="16"/>
        <v>207</v>
      </c>
      <c r="Q151" s="109">
        <v>65</v>
      </c>
      <c r="R151" s="109">
        <v>142</v>
      </c>
      <c r="S151" s="100">
        <f t="shared" si="17"/>
        <v>207</v>
      </c>
    </row>
    <row r="152" spans="1:19" s="71" customFormat="1" ht="14.25" x14ac:dyDescent="0.2">
      <c r="A152" s="111"/>
    </row>
    <row r="153" spans="1:19" s="71" customFormat="1" x14ac:dyDescent="0.2">
      <c r="A153" s="363" t="s">
        <v>77</v>
      </c>
      <c r="B153" s="349">
        <v>2013</v>
      </c>
      <c r="C153" s="350"/>
      <c r="D153" s="350"/>
      <c r="E153" s="349">
        <v>2014</v>
      </c>
      <c r="F153" s="350"/>
      <c r="G153" s="350"/>
      <c r="H153" s="351">
        <v>2015</v>
      </c>
      <c r="I153" s="352"/>
      <c r="J153" s="353"/>
      <c r="K153" s="352">
        <v>2016</v>
      </c>
      <c r="L153" s="352"/>
      <c r="M153" s="353"/>
      <c r="N153" s="349">
        <v>2017</v>
      </c>
      <c r="O153" s="350"/>
      <c r="P153" s="350"/>
      <c r="Q153" s="349">
        <v>2018</v>
      </c>
      <c r="R153" s="350"/>
      <c r="S153" s="350"/>
    </row>
    <row r="154" spans="1:19" s="71" customFormat="1" x14ac:dyDescent="0.3">
      <c r="A154" s="364"/>
      <c r="B154" s="112" t="s">
        <v>78</v>
      </c>
      <c r="C154" s="112" t="s">
        <v>79</v>
      </c>
      <c r="D154" s="112" t="s">
        <v>80</v>
      </c>
      <c r="E154" s="112" t="s">
        <v>78</v>
      </c>
      <c r="F154" s="112" t="s">
        <v>79</v>
      </c>
      <c r="G154" s="112" t="s">
        <v>80</v>
      </c>
      <c r="H154" s="112" t="s">
        <v>78</v>
      </c>
      <c r="I154" s="112" t="s">
        <v>79</v>
      </c>
      <c r="J154" s="112" t="s">
        <v>80</v>
      </c>
      <c r="K154" s="112" t="s">
        <v>78</v>
      </c>
      <c r="L154" s="112" t="s">
        <v>79</v>
      </c>
      <c r="M154" s="113" t="s">
        <v>80</v>
      </c>
      <c r="N154" s="112" t="s">
        <v>78</v>
      </c>
      <c r="O154" s="112" t="s">
        <v>79</v>
      </c>
      <c r="P154" s="112" t="s">
        <v>80</v>
      </c>
      <c r="Q154" s="112" t="s">
        <v>78</v>
      </c>
      <c r="R154" s="112" t="s">
        <v>79</v>
      </c>
      <c r="S154" s="114" t="s">
        <v>80</v>
      </c>
    </row>
    <row r="155" spans="1:19" s="71" customFormat="1" x14ac:dyDescent="0.3">
      <c r="A155" s="115" t="s">
        <v>25</v>
      </c>
      <c r="B155" s="116">
        <f t="shared" ref="B155:S158" si="18">IFERROR(B142*100/B$134,"")</f>
        <v>22.222222222222221</v>
      </c>
      <c r="C155" s="116">
        <f t="shared" si="18"/>
        <v>1.8518518518518519</v>
      </c>
      <c r="D155" s="116">
        <f t="shared" si="18"/>
        <v>10</v>
      </c>
      <c r="E155" s="116">
        <f t="shared" si="18"/>
        <v>13.235294117647058</v>
      </c>
      <c r="F155" s="116">
        <f t="shared" si="18"/>
        <v>2.7027027027027026</v>
      </c>
      <c r="G155" s="116">
        <f t="shared" si="18"/>
        <v>6.7039106145251397</v>
      </c>
      <c r="H155" s="116">
        <f t="shared" si="18"/>
        <v>13.235294117647058</v>
      </c>
      <c r="I155" s="116">
        <f t="shared" si="18"/>
        <v>3.6036036036036037</v>
      </c>
      <c r="J155" s="116">
        <f t="shared" si="18"/>
        <v>7.2625698324022343</v>
      </c>
      <c r="K155" s="116">
        <f t="shared" si="18"/>
        <v>13.235294117647058</v>
      </c>
      <c r="L155" s="116">
        <f t="shared" si="18"/>
        <v>3.6036036036036037</v>
      </c>
      <c r="M155" s="116">
        <f t="shared" si="18"/>
        <v>7.2625698324022343</v>
      </c>
      <c r="N155" s="116">
        <f t="shared" si="18"/>
        <v>13.235294117647058</v>
      </c>
      <c r="O155" s="116">
        <f t="shared" si="18"/>
        <v>3.6036036036036037</v>
      </c>
      <c r="P155" s="116">
        <f t="shared" si="18"/>
        <v>7.2625698324022343</v>
      </c>
      <c r="Q155" s="116">
        <f t="shared" si="18"/>
        <v>13.235294117647058</v>
      </c>
      <c r="R155" s="116">
        <f t="shared" si="18"/>
        <v>3.6036036036036037</v>
      </c>
      <c r="S155" s="117">
        <f t="shared" si="18"/>
        <v>7.2625698324022343</v>
      </c>
    </row>
    <row r="156" spans="1:19" s="71" customFormat="1" x14ac:dyDescent="0.3">
      <c r="A156" s="118" t="s">
        <v>26</v>
      </c>
      <c r="B156" s="119">
        <f t="shared" si="18"/>
        <v>25</v>
      </c>
      <c r="C156" s="119">
        <f t="shared" si="18"/>
        <v>46.296296296296298</v>
      </c>
      <c r="D156" s="119">
        <f t="shared" si="18"/>
        <v>37.777777777777779</v>
      </c>
      <c r="E156" s="119">
        <f t="shared" si="18"/>
        <v>27.941176470588236</v>
      </c>
      <c r="F156" s="119">
        <f t="shared" si="18"/>
        <v>41.441441441441441</v>
      </c>
      <c r="G156" s="119">
        <f t="shared" si="18"/>
        <v>36.312849162011176</v>
      </c>
      <c r="H156" s="119">
        <f t="shared" si="18"/>
        <v>33.823529411764703</v>
      </c>
      <c r="I156" s="119">
        <f t="shared" si="18"/>
        <v>37.837837837837839</v>
      </c>
      <c r="J156" s="119">
        <f t="shared" si="18"/>
        <v>36.312849162011176</v>
      </c>
      <c r="K156" s="119">
        <f t="shared" si="18"/>
        <v>33.823529411764703</v>
      </c>
      <c r="L156" s="119">
        <f t="shared" si="18"/>
        <v>37.837837837837839</v>
      </c>
      <c r="M156" s="119">
        <f t="shared" si="18"/>
        <v>36.312849162011176</v>
      </c>
      <c r="N156" s="119">
        <f t="shared" si="18"/>
        <v>33.823529411764703</v>
      </c>
      <c r="O156" s="119">
        <f t="shared" si="18"/>
        <v>37.837837837837839</v>
      </c>
      <c r="P156" s="119">
        <f t="shared" si="18"/>
        <v>36.312849162011176</v>
      </c>
      <c r="Q156" s="119">
        <f t="shared" si="18"/>
        <v>33.823529411764703</v>
      </c>
      <c r="R156" s="119">
        <f t="shared" si="18"/>
        <v>37.837837837837839</v>
      </c>
      <c r="S156" s="120">
        <f t="shared" si="18"/>
        <v>36.312849162011176</v>
      </c>
    </row>
    <row r="157" spans="1:19" s="71" customFormat="1" x14ac:dyDescent="0.3">
      <c r="A157" s="118" t="s">
        <v>27</v>
      </c>
      <c r="B157" s="119">
        <f t="shared" si="18"/>
        <v>31.944444444444443</v>
      </c>
      <c r="C157" s="119">
        <f t="shared" si="18"/>
        <v>35.185185185185183</v>
      </c>
      <c r="D157" s="119">
        <f t="shared" si="18"/>
        <v>33.888888888888886</v>
      </c>
      <c r="E157" s="119">
        <f t="shared" si="18"/>
        <v>41.176470588235297</v>
      </c>
      <c r="F157" s="119">
        <f t="shared" si="18"/>
        <v>41.441441441441441</v>
      </c>
      <c r="G157" s="119">
        <f t="shared" si="18"/>
        <v>41.340782122905026</v>
      </c>
      <c r="H157" s="119">
        <f t="shared" si="18"/>
        <v>50</v>
      </c>
      <c r="I157" s="119">
        <f t="shared" si="18"/>
        <v>47.747747747747745</v>
      </c>
      <c r="J157" s="119">
        <f t="shared" si="18"/>
        <v>48.603351955307261</v>
      </c>
      <c r="K157" s="119">
        <f t="shared" si="18"/>
        <v>50</v>
      </c>
      <c r="L157" s="119">
        <f t="shared" si="18"/>
        <v>47.747747747747745</v>
      </c>
      <c r="M157" s="119">
        <f t="shared" si="18"/>
        <v>48.603351955307261</v>
      </c>
      <c r="N157" s="119">
        <f t="shared" si="18"/>
        <v>50</v>
      </c>
      <c r="O157" s="119">
        <f t="shared" si="18"/>
        <v>47.747747747747745</v>
      </c>
      <c r="P157" s="119">
        <f t="shared" si="18"/>
        <v>48.603351955307261</v>
      </c>
      <c r="Q157" s="119">
        <f t="shared" si="18"/>
        <v>50</v>
      </c>
      <c r="R157" s="119">
        <f t="shared" si="18"/>
        <v>47.747747747747745</v>
      </c>
      <c r="S157" s="120">
        <f t="shared" si="18"/>
        <v>48.603351955307261</v>
      </c>
    </row>
    <row r="158" spans="1:19" s="71" customFormat="1" x14ac:dyDescent="0.3">
      <c r="A158" s="105" t="s">
        <v>53</v>
      </c>
      <c r="B158" s="119">
        <f t="shared" ref="B158:M158" si="19">IFERROR(B145*100/B134,"")</f>
        <v>79.166666666666671</v>
      </c>
      <c r="C158" s="119">
        <f t="shared" si="19"/>
        <v>83.333333333333329</v>
      </c>
      <c r="D158" s="119">
        <f t="shared" si="19"/>
        <v>81.666666666666671</v>
      </c>
      <c r="E158" s="119">
        <f t="shared" si="19"/>
        <v>82.352941176470594</v>
      </c>
      <c r="F158" s="119">
        <f t="shared" si="19"/>
        <v>85.585585585585591</v>
      </c>
      <c r="G158" s="119">
        <f t="shared" si="19"/>
        <v>84.357541899441344</v>
      </c>
      <c r="H158" s="119">
        <f t="shared" si="19"/>
        <v>97.058823529411768</v>
      </c>
      <c r="I158" s="119">
        <f t="shared" si="19"/>
        <v>89.189189189189193</v>
      </c>
      <c r="J158" s="119">
        <f t="shared" si="19"/>
        <v>92.178770949720672</v>
      </c>
      <c r="K158" s="119">
        <f t="shared" si="19"/>
        <v>97.058823529411768</v>
      </c>
      <c r="L158" s="119">
        <f t="shared" si="19"/>
        <v>89.189189189189193</v>
      </c>
      <c r="M158" s="119">
        <f t="shared" si="19"/>
        <v>92.178770949720672</v>
      </c>
      <c r="N158" s="119">
        <f t="shared" si="18"/>
        <v>97.058823529411768</v>
      </c>
      <c r="O158" s="119">
        <f t="shared" si="18"/>
        <v>89.189189189189193</v>
      </c>
      <c r="P158" s="119">
        <f t="shared" si="18"/>
        <v>92.178770949720672</v>
      </c>
      <c r="Q158" s="119">
        <f t="shared" si="18"/>
        <v>97.058823529411768</v>
      </c>
      <c r="R158" s="119">
        <f t="shared" si="18"/>
        <v>89.189189189189193</v>
      </c>
      <c r="S158" s="120">
        <f t="shared" si="18"/>
        <v>92.178770949720672</v>
      </c>
    </row>
    <row r="159" spans="1:19" s="71" customFormat="1" x14ac:dyDescent="0.3">
      <c r="A159" s="105" t="s">
        <v>71</v>
      </c>
      <c r="B159" s="119">
        <f t="shared" ref="B159:S159" si="20">IFERROR(B146*100/B145,"")</f>
        <v>14.035087719298245</v>
      </c>
      <c r="C159" s="119">
        <f t="shared" si="20"/>
        <v>33.333333333333336</v>
      </c>
      <c r="D159" s="119">
        <f t="shared" si="20"/>
        <v>25.85034013605442</v>
      </c>
      <c r="E159" s="119">
        <f t="shared" si="20"/>
        <v>16.071428571428573</v>
      </c>
      <c r="F159" s="119">
        <f t="shared" si="20"/>
        <v>32.631578947368418</v>
      </c>
      <c r="G159" s="119">
        <f t="shared" si="20"/>
        <v>26.490066225165563</v>
      </c>
      <c r="H159" s="119">
        <f t="shared" si="20"/>
        <v>15.151515151515152</v>
      </c>
      <c r="I159" s="119">
        <f t="shared" si="20"/>
        <v>32.323232323232325</v>
      </c>
      <c r="J159" s="119">
        <f t="shared" si="20"/>
        <v>25.454545454545453</v>
      </c>
      <c r="K159" s="119">
        <f t="shared" si="20"/>
        <v>15.151515151515152</v>
      </c>
      <c r="L159" s="119">
        <f t="shared" si="20"/>
        <v>32.323232323232325</v>
      </c>
      <c r="M159" s="119">
        <f t="shared" si="20"/>
        <v>25.454545454545453</v>
      </c>
      <c r="N159" s="119">
        <f t="shared" si="20"/>
        <v>15.151515151515152</v>
      </c>
      <c r="O159" s="119">
        <f t="shared" si="20"/>
        <v>32.323232323232325</v>
      </c>
      <c r="P159" s="119">
        <f t="shared" si="20"/>
        <v>25.454545454545453</v>
      </c>
      <c r="Q159" s="119">
        <f t="shared" si="20"/>
        <v>15.151515151515152</v>
      </c>
      <c r="R159" s="119">
        <f t="shared" si="20"/>
        <v>32.323232323232325</v>
      </c>
      <c r="S159" s="120">
        <f t="shared" si="20"/>
        <v>25.454545454545453</v>
      </c>
    </row>
    <row r="160" spans="1:19" s="71" customFormat="1" x14ac:dyDescent="0.3">
      <c r="A160" s="105" t="s">
        <v>72</v>
      </c>
      <c r="B160" s="119">
        <f t="shared" ref="B160:S160" si="21">IFERROR(B147*100/B144,"")</f>
        <v>26.086956521739129</v>
      </c>
      <c r="C160" s="119">
        <f t="shared" si="21"/>
        <v>76.315789473684205</v>
      </c>
      <c r="D160" s="119">
        <f t="shared" si="21"/>
        <v>57.377049180327866</v>
      </c>
      <c r="E160" s="119">
        <f t="shared" si="21"/>
        <v>25</v>
      </c>
      <c r="F160" s="119">
        <f t="shared" si="21"/>
        <v>65.217391304347828</v>
      </c>
      <c r="G160" s="119">
        <f t="shared" si="21"/>
        <v>50</v>
      </c>
      <c r="H160" s="119">
        <f t="shared" si="21"/>
        <v>20.588235294117649</v>
      </c>
      <c r="I160" s="119">
        <f t="shared" si="21"/>
        <v>56.60377358490566</v>
      </c>
      <c r="J160" s="119">
        <f t="shared" si="21"/>
        <v>42.52873563218391</v>
      </c>
      <c r="K160" s="119">
        <f t="shared" si="21"/>
        <v>20.588235294117649</v>
      </c>
      <c r="L160" s="119">
        <f t="shared" si="21"/>
        <v>56.60377358490566</v>
      </c>
      <c r="M160" s="119">
        <f t="shared" si="21"/>
        <v>42.52873563218391</v>
      </c>
      <c r="N160" s="119">
        <f t="shared" si="21"/>
        <v>20.588235294117649</v>
      </c>
      <c r="O160" s="119">
        <f t="shared" si="21"/>
        <v>56.60377358490566</v>
      </c>
      <c r="P160" s="119">
        <f t="shared" si="21"/>
        <v>42.52873563218391</v>
      </c>
      <c r="Q160" s="119">
        <f t="shared" si="21"/>
        <v>20.588235294117649</v>
      </c>
      <c r="R160" s="119">
        <f t="shared" si="21"/>
        <v>56.60377358490566</v>
      </c>
      <c r="S160" s="120">
        <f t="shared" si="21"/>
        <v>42.52873563218391</v>
      </c>
    </row>
    <row r="161" spans="1:19" s="71" customFormat="1" x14ac:dyDescent="0.3">
      <c r="A161" s="118" t="s">
        <v>73</v>
      </c>
      <c r="B161" s="119">
        <f t="shared" ref="B161:M161" si="22">IFERROR(B148*100/B134,"")</f>
        <v>11.111111111111111</v>
      </c>
      <c r="C161" s="119">
        <f t="shared" si="22"/>
        <v>11.111111111111111</v>
      </c>
      <c r="D161" s="119">
        <f t="shared" si="22"/>
        <v>11.111111111111111</v>
      </c>
      <c r="E161" s="119">
        <f t="shared" si="22"/>
        <v>14.705882352941176</v>
      </c>
      <c r="F161" s="119">
        <f t="shared" si="22"/>
        <v>12.612612612612613</v>
      </c>
      <c r="G161" s="119">
        <f t="shared" si="22"/>
        <v>13.407821229050279</v>
      </c>
      <c r="H161" s="119">
        <f t="shared" si="22"/>
        <v>16.176470588235293</v>
      </c>
      <c r="I161" s="119">
        <f t="shared" si="22"/>
        <v>13.513513513513514</v>
      </c>
      <c r="J161" s="119">
        <f t="shared" si="22"/>
        <v>14.525139664804469</v>
      </c>
      <c r="K161" s="119">
        <f t="shared" si="22"/>
        <v>16.176470588235293</v>
      </c>
      <c r="L161" s="119">
        <f t="shared" si="22"/>
        <v>13.513513513513514</v>
      </c>
      <c r="M161" s="119">
        <f t="shared" si="22"/>
        <v>14.525139664804469</v>
      </c>
      <c r="N161" s="119">
        <f t="shared" ref="N161:S163" si="23">IFERROR(N148*100/N$134,"")</f>
        <v>16.176470588235293</v>
      </c>
      <c r="O161" s="119">
        <f t="shared" si="23"/>
        <v>13.513513513513514</v>
      </c>
      <c r="P161" s="119">
        <f t="shared" si="23"/>
        <v>14.525139664804469</v>
      </c>
      <c r="Q161" s="119">
        <f t="shared" si="23"/>
        <v>16.176470588235293</v>
      </c>
      <c r="R161" s="119">
        <f t="shared" si="23"/>
        <v>13.513513513513514</v>
      </c>
      <c r="S161" s="120">
        <f t="shared" si="23"/>
        <v>14.525139664804469</v>
      </c>
    </row>
    <row r="162" spans="1:19" s="71" customFormat="1" x14ac:dyDescent="0.3">
      <c r="A162" s="118" t="s">
        <v>74</v>
      </c>
      <c r="B162" s="119">
        <f t="shared" ref="B162:M163" si="24">IFERROR(B149*100/B$134,"")</f>
        <v>29.166666666666668</v>
      </c>
      <c r="C162" s="119">
        <f t="shared" si="24"/>
        <v>50</v>
      </c>
      <c r="D162" s="119">
        <f t="shared" si="24"/>
        <v>41.666666666666664</v>
      </c>
      <c r="E162" s="119">
        <f t="shared" si="24"/>
        <v>44.117647058823529</v>
      </c>
      <c r="F162" s="119">
        <f t="shared" si="24"/>
        <v>53.153153153153156</v>
      </c>
      <c r="G162" s="119">
        <f t="shared" si="24"/>
        <v>49.720670391061454</v>
      </c>
      <c r="H162" s="119">
        <f t="shared" si="24"/>
        <v>26.470588235294116</v>
      </c>
      <c r="I162" s="119">
        <f t="shared" si="24"/>
        <v>39.63963963963964</v>
      </c>
      <c r="J162" s="119">
        <f t="shared" si="24"/>
        <v>34.63687150837989</v>
      </c>
      <c r="K162" s="119">
        <f t="shared" si="24"/>
        <v>26.470588235294116</v>
      </c>
      <c r="L162" s="119">
        <f t="shared" si="24"/>
        <v>39.63963963963964</v>
      </c>
      <c r="M162" s="119">
        <f t="shared" si="24"/>
        <v>34.63687150837989</v>
      </c>
      <c r="N162" s="119">
        <f t="shared" si="23"/>
        <v>26.470588235294116</v>
      </c>
      <c r="O162" s="119">
        <f t="shared" si="23"/>
        <v>39.63963963963964</v>
      </c>
      <c r="P162" s="119">
        <f t="shared" si="23"/>
        <v>34.63687150837989</v>
      </c>
      <c r="Q162" s="119">
        <f t="shared" si="23"/>
        <v>26.470588235294116</v>
      </c>
      <c r="R162" s="119">
        <f t="shared" si="23"/>
        <v>39.63963963963964</v>
      </c>
      <c r="S162" s="120">
        <f t="shared" si="23"/>
        <v>34.63687150837989</v>
      </c>
    </row>
    <row r="163" spans="1:19" s="71" customFormat="1" x14ac:dyDescent="0.3">
      <c r="A163" s="105" t="s">
        <v>75</v>
      </c>
      <c r="B163" s="119">
        <f t="shared" si="24"/>
        <v>58.333333333333336</v>
      </c>
      <c r="C163" s="119">
        <f t="shared" si="24"/>
        <v>82.407407407407405</v>
      </c>
      <c r="D163" s="119">
        <f t="shared" si="24"/>
        <v>72.777777777777771</v>
      </c>
      <c r="E163" s="119">
        <f t="shared" si="24"/>
        <v>72.058823529411768</v>
      </c>
      <c r="F163" s="119">
        <f t="shared" si="24"/>
        <v>79.27927927927928</v>
      </c>
      <c r="G163" s="119">
        <f t="shared" si="24"/>
        <v>76.536312849162016</v>
      </c>
      <c r="H163" s="119">
        <f t="shared" si="24"/>
        <v>113.23529411764706</v>
      </c>
      <c r="I163" s="119">
        <f t="shared" si="24"/>
        <v>73.873873873873876</v>
      </c>
      <c r="J163" s="119">
        <f t="shared" si="24"/>
        <v>88.826815642458101</v>
      </c>
      <c r="K163" s="119">
        <f t="shared" si="24"/>
        <v>113.23529411764706</v>
      </c>
      <c r="L163" s="119">
        <f t="shared" si="24"/>
        <v>73.873873873873876</v>
      </c>
      <c r="M163" s="119">
        <f t="shared" si="24"/>
        <v>88.826815642458101</v>
      </c>
      <c r="N163" s="119">
        <f t="shared" si="23"/>
        <v>32.352941176470587</v>
      </c>
      <c r="O163" s="119">
        <f t="shared" si="23"/>
        <v>73.873873873873876</v>
      </c>
      <c r="P163" s="119">
        <f t="shared" si="23"/>
        <v>58.100558659217874</v>
      </c>
      <c r="Q163" s="119">
        <f t="shared" si="23"/>
        <v>113.23529411764706</v>
      </c>
      <c r="R163" s="119">
        <f t="shared" si="23"/>
        <v>73.873873873873876</v>
      </c>
      <c r="S163" s="120">
        <f t="shared" si="23"/>
        <v>88.826815642458101</v>
      </c>
    </row>
    <row r="164" spans="1:19" s="71" customFormat="1" x14ac:dyDescent="0.3">
      <c r="A164" s="108" t="s">
        <v>76</v>
      </c>
      <c r="B164" s="121">
        <f t="shared" ref="B164:M164" si="25">IFERROR(B151*100/B$136,"")</f>
        <v>14.942528735632184</v>
      </c>
      <c r="C164" s="121">
        <f t="shared" si="25"/>
        <v>31.346578366445915</v>
      </c>
      <c r="D164" s="121">
        <f t="shared" si="25"/>
        <v>23.310810810810811</v>
      </c>
      <c r="E164" s="121">
        <f t="shared" si="25"/>
        <v>14.874141876430206</v>
      </c>
      <c r="F164" s="121">
        <f t="shared" si="25"/>
        <v>28.286852589641434</v>
      </c>
      <c r="G164" s="121">
        <f t="shared" si="25"/>
        <v>22.044728434504794</v>
      </c>
      <c r="H164" s="121">
        <f t="shared" si="25"/>
        <v>14.645308924485127</v>
      </c>
      <c r="I164" s="121">
        <f t="shared" si="25"/>
        <v>28.286852589641434</v>
      </c>
      <c r="J164" s="121">
        <f t="shared" si="25"/>
        <v>21.938232161874335</v>
      </c>
      <c r="K164" s="121">
        <f t="shared" si="25"/>
        <v>14.874141876430206</v>
      </c>
      <c r="L164" s="121">
        <f t="shared" si="25"/>
        <v>28.286852589641434</v>
      </c>
      <c r="M164" s="121">
        <f t="shared" si="25"/>
        <v>22.044728434504794</v>
      </c>
      <c r="N164" s="121">
        <f t="shared" ref="N164:S164" si="26">IFERROR(N151*100/N136,"")</f>
        <v>14.874141876430206</v>
      </c>
      <c r="O164" s="121">
        <f t="shared" si="26"/>
        <v>28.286852589641434</v>
      </c>
      <c r="P164" s="121">
        <f t="shared" si="26"/>
        <v>22.044728434504794</v>
      </c>
      <c r="Q164" s="121">
        <f t="shared" si="26"/>
        <v>14.874141876430206</v>
      </c>
      <c r="R164" s="121">
        <f t="shared" si="26"/>
        <v>28.286852589641434</v>
      </c>
      <c r="S164" s="122">
        <f t="shared" si="26"/>
        <v>22.044728434504794</v>
      </c>
    </row>
    <row r="165" spans="1:19" s="71" customFormat="1" x14ac:dyDescent="0.3">
      <c r="A165" s="123" t="s">
        <v>49</v>
      </c>
    </row>
    <row r="166" spans="1:19" x14ac:dyDescent="0.3">
      <c r="A166" s="123"/>
    </row>
    <row r="167" spans="1:19" x14ac:dyDescent="0.3">
      <c r="A167" s="355" t="s">
        <v>81</v>
      </c>
      <c r="B167" s="356"/>
      <c r="C167" s="356"/>
      <c r="D167" s="356"/>
      <c r="E167" s="356"/>
      <c r="F167" s="356"/>
      <c r="G167" s="356"/>
      <c r="H167" s="356"/>
      <c r="I167" s="356"/>
      <c r="J167" s="356"/>
      <c r="K167" s="356"/>
      <c r="L167" s="356"/>
      <c r="M167" s="357"/>
    </row>
    <row r="168" spans="1:19" x14ac:dyDescent="0.3">
      <c r="A168" s="358" t="s">
        <v>82</v>
      </c>
      <c r="B168" s="359">
        <v>2013</v>
      </c>
      <c r="C168" s="360"/>
      <c r="D168" s="359">
        <v>2014</v>
      </c>
      <c r="E168" s="360"/>
      <c r="F168" s="361">
        <v>2015</v>
      </c>
      <c r="G168" s="362"/>
      <c r="H168" s="361">
        <v>2016</v>
      </c>
      <c r="I168" s="362"/>
      <c r="J168" s="359">
        <v>2017</v>
      </c>
      <c r="K168" s="360"/>
      <c r="L168" s="359">
        <v>2018</v>
      </c>
      <c r="M168" s="360"/>
    </row>
    <row r="169" spans="1:19" x14ac:dyDescent="0.3">
      <c r="A169" s="358"/>
      <c r="B169" s="124" t="s">
        <v>83</v>
      </c>
      <c r="C169" s="124" t="s">
        <v>84</v>
      </c>
      <c r="D169" s="124" t="s">
        <v>83</v>
      </c>
      <c r="E169" s="124" t="s">
        <v>84</v>
      </c>
      <c r="F169" s="124" t="s">
        <v>83</v>
      </c>
      <c r="G169" s="124" t="s">
        <v>84</v>
      </c>
      <c r="H169" s="124" t="s">
        <v>83</v>
      </c>
      <c r="I169" s="124" t="s">
        <v>84</v>
      </c>
      <c r="J169" s="124" t="s">
        <v>83</v>
      </c>
      <c r="K169" s="124" t="s">
        <v>84</v>
      </c>
      <c r="L169" s="124" t="s">
        <v>83</v>
      </c>
      <c r="M169" s="124" t="s">
        <v>84</v>
      </c>
    </row>
    <row r="170" spans="1:19" x14ac:dyDescent="0.3">
      <c r="A170" s="115" t="s">
        <v>85</v>
      </c>
      <c r="B170" s="125">
        <v>9</v>
      </c>
      <c r="C170" s="126">
        <f>IF(B170=0,"",B170*100/N111)</f>
        <v>21.951219512195124</v>
      </c>
      <c r="D170" s="125">
        <v>9</v>
      </c>
      <c r="E170" s="126">
        <f>IF(D170=0,"",D170*100/O111)</f>
        <v>19.565217391304348</v>
      </c>
      <c r="F170" s="125">
        <v>9</v>
      </c>
      <c r="G170" s="126">
        <f>IF(F170=0,"",F170*100/P111)</f>
        <v>18.367346938775512</v>
      </c>
      <c r="H170" s="125">
        <v>9</v>
      </c>
      <c r="I170" s="126">
        <f>IF(H170=0,"",H170*100/Q111)</f>
        <v>18.367346938775512</v>
      </c>
      <c r="J170" s="125"/>
      <c r="K170" s="126" t="str">
        <f>IF(J170=0,"",J170*100/R111)</f>
        <v/>
      </c>
      <c r="L170" s="125"/>
      <c r="M170" s="127" t="str">
        <f>IF(L170=0,"",L170*100/S111)</f>
        <v/>
      </c>
    </row>
    <row r="171" spans="1:19" x14ac:dyDescent="0.3">
      <c r="A171" s="128" t="s">
        <v>86</v>
      </c>
      <c r="B171" s="129">
        <v>9</v>
      </c>
      <c r="C171" s="130">
        <f>IF(B171=0,"",B171*100/N111)</f>
        <v>21.951219512195124</v>
      </c>
      <c r="D171" s="129">
        <v>9</v>
      </c>
      <c r="E171" s="130">
        <f>IF(D171=0,"",D171*100/O111)</f>
        <v>19.565217391304348</v>
      </c>
      <c r="F171" s="131">
        <v>9</v>
      </c>
      <c r="G171" s="132">
        <f>IF(F171=0,"",F171*100/$P$111)</f>
        <v>18.367346938775512</v>
      </c>
      <c r="H171" s="131">
        <v>9</v>
      </c>
      <c r="I171" s="132">
        <f>IF(H171=0,"",H171*100/$Q$111)</f>
        <v>18.367346938775512</v>
      </c>
      <c r="J171" s="131">
        <v>9</v>
      </c>
      <c r="K171" s="132">
        <f>IF(J171=0,"",J171*100/$R$111)</f>
        <v>18</v>
      </c>
      <c r="L171" s="131">
        <v>9</v>
      </c>
      <c r="M171" s="133">
        <f>IF(L171=0,"",L171*100/$S$111)</f>
        <v>16.981132075471699</v>
      </c>
    </row>
    <row r="172" spans="1:19" x14ac:dyDescent="0.3">
      <c r="A172" s="134" t="s">
        <v>87</v>
      </c>
      <c r="B172" s="129">
        <v>0</v>
      </c>
      <c r="C172" s="130" t="str">
        <f>IF(B172=0,"",B172*100/N111)</f>
        <v/>
      </c>
      <c r="D172" s="129">
        <v>0</v>
      </c>
      <c r="E172" s="130" t="str">
        <f>IF(D172=0,"",D172*100/O111)</f>
        <v/>
      </c>
      <c r="F172" s="135">
        <v>1</v>
      </c>
      <c r="G172" s="136">
        <f>IF(F172=0,"",F172*100/$P$111)</f>
        <v>2.0408163265306123</v>
      </c>
      <c r="H172" s="137">
        <v>2</v>
      </c>
      <c r="I172" s="136">
        <f>IF(H172=0,"",H172*100/$Q$111)</f>
        <v>4.0816326530612246</v>
      </c>
      <c r="J172" s="137">
        <v>3</v>
      </c>
      <c r="K172" s="136">
        <f>IF(J172=0,"",J172*100/$R$111)</f>
        <v>6</v>
      </c>
      <c r="L172" s="137">
        <v>4</v>
      </c>
      <c r="M172" s="138">
        <f>IF(L172=0,"",L172*100/$S$111)</f>
        <v>7.5471698113207548</v>
      </c>
    </row>
    <row r="173" spans="1:19" x14ac:dyDescent="0.3">
      <c r="A173" s="118" t="s">
        <v>88</v>
      </c>
      <c r="B173" s="137">
        <v>6</v>
      </c>
      <c r="C173" s="136">
        <f>IF(B173=0,"",B173*100/(B81+H81))</f>
        <v>100</v>
      </c>
      <c r="D173" s="137">
        <v>6</v>
      </c>
      <c r="E173" s="136">
        <f>IF(D173=0,"",D173*100/(C81+I81))</f>
        <v>100</v>
      </c>
      <c r="F173" s="135">
        <v>7</v>
      </c>
      <c r="G173" s="136">
        <f>IF(F173=0,"",F173*100/(D81+J81))</f>
        <v>100</v>
      </c>
      <c r="H173" s="137">
        <v>7</v>
      </c>
      <c r="I173" s="136">
        <f>IF(H173=0,"",H173*100/(E81+K81))</f>
        <v>100</v>
      </c>
      <c r="J173" s="137">
        <v>8</v>
      </c>
      <c r="K173" s="136">
        <f>IF(J173=0,"",J173*100/(F81+L81))</f>
        <v>100</v>
      </c>
      <c r="L173" s="137">
        <v>9</v>
      </c>
      <c r="M173" s="138">
        <f>IF(L173=0,"",L173*100/(G81+M81))</f>
        <v>100</v>
      </c>
    </row>
    <row r="174" spans="1:19" x14ac:dyDescent="0.3">
      <c r="A174" s="139" t="s">
        <v>89</v>
      </c>
      <c r="B174" s="137">
        <v>6</v>
      </c>
      <c r="C174" s="136">
        <f>IF(B174=0,"",B174*100/(B81+H81))</f>
        <v>100</v>
      </c>
      <c r="D174" s="137">
        <v>6</v>
      </c>
      <c r="E174" s="136">
        <f>IF(D174=0,"",D174*100/(C81+I81))</f>
        <v>100</v>
      </c>
      <c r="F174" s="135">
        <v>7</v>
      </c>
      <c r="G174" s="136">
        <f>IF(F174=0,"",F174*100/(D81+J81))</f>
        <v>100</v>
      </c>
      <c r="H174" s="137">
        <v>7</v>
      </c>
      <c r="I174" s="136">
        <f>IF(H174=0,"",H174*100/(E81+K81))</f>
        <v>100</v>
      </c>
      <c r="J174" s="137">
        <v>8</v>
      </c>
      <c r="K174" s="136">
        <f>IF(J174=0,"",J174*100/(F81+L81))</f>
        <v>100</v>
      </c>
      <c r="L174" s="137">
        <v>9</v>
      </c>
      <c r="M174" s="138">
        <f>IF(L174=0,"",L174*100/(G81+M81))</f>
        <v>100</v>
      </c>
    </row>
    <row r="175" spans="1:19" x14ac:dyDescent="0.3">
      <c r="A175" s="139" t="s">
        <v>90</v>
      </c>
      <c r="B175" s="137"/>
      <c r="C175" s="136" t="str">
        <f>IF(B175=0,"",B175*100/(B81+H81))</f>
        <v/>
      </c>
      <c r="D175" s="137"/>
      <c r="E175" s="136" t="str">
        <f>IF(D175=0,"",D175*100/(C81+I81))</f>
        <v/>
      </c>
      <c r="F175" s="135"/>
      <c r="G175" s="136" t="str">
        <f>IF(F175=0,"",F175*100/(D81+J81))</f>
        <v/>
      </c>
      <c r="H175" s="137"/>
      <c r="I175" s="136" t="str">
        <f>IF(H175=0,"",H175*100/(E81+K81))</f>
        <v/>
      </c>
      <c r="J175" s="137"/>
      <c r="K175" s="136" t="str">
        <f>IF(J175=0,"",J175*100/(F81+L81))</f>
        <v/>
      </c>
      <c r="L175" s="137"/>
      <c r="M175" s="138" t="str">
        <f>IF(L175=0,"",L175*100/(G81+M81))</f>
        <v/>
      </c>
    </row>
    <row r="176" spans="1:19" x14ac:dyDescent="0.3">
      <c r="A176" s="139" t="s">
        <v>91</v>
      </c>
      <c r="B176" s="137"/>
      <c r="C176" s="136" t="str">
        <f>IF(B176=0,"",B176*100/(B81+H81))</f>
        <v/>
      </c>
      <c r="D176" s="137"/>
      <c r="E176" s="136" t="str">
        <f>IF(D176=0,"",D176*100/(C81+I81))</f>
        <v/>
      </c>
      <c r="F176" s="135"/>
      <c r="G176" s="136" t="str">
        <f>IF(F176=0,"",F176*100/(D81+J81))</f>
        <v/>
      </c>
      <c r="H176" s="137"/>
      <c r="I176" s="136" t="str">
        <f>IF(H176=0,"",H176*100/(E81+K81))</f>
        <v/>
      </c>
      <c r="J176" s="137"/>
      <c r="K176" s="136" t="str">
        <f>IF(J176=0,"",J176*100/(F81+L81))</f>
        <v/>
      </c>
      <c r="L176" s="137"/>
      <c r="M176" s="138" t="str">
        <f>IF(L176=0,"",L176*100/(G81+M81))</f>
        <v/>
      </c>
    </row>
    <row r="177" spans="1:31" x14ac:dyDescent="0.3">
      <c r="A177" s="140" t="s">
        <v>92</v>
      </c>
      <c r="B177" s="137">
        <v>3</v>
      </c>
      <c r="C177" s="136">
        <f>IF(B177=0,"",B177*100/(B81+H81))</f>
        <v>50</v>
      </c>
      <c r="D177" s="137">
        <v>3</v>
      </c>
      <c r="E177" s="136">
        <f>IF(D177=0,"",D177*100/(C81+I81))</f>
        <v>50</v>
      </c>
      <c r="F177" s="135">
        <v>4</v>
      </c>
      <c r="G177" s="136">
        <f>IF(F177=0,"",F177*100/(D81+J81))</f>
        <v>57.142857142857146</v>
      </c>
      <c r="H177" s="137">
        <v>5</v>
      </c>
      <c r="I177" s="136">
        <f>IF(H177=0,"",H177*100/(E81+K81))</f>
        <v>71.428571428571431</v>
      </c>
      <c r="J177" s="137">
        <v>5</v>
      </c>
      <c r="K177" s="136">
        <f>IF(J177=0,"",J177*100/(F81+L81))</f>
        <v>62.5</v>
      </c>
      <c r="L177" s="137">
        <v>5</v>
      </c>
      <c r="M177" s="138">
        <f>IF(L177=0,"",L177*100/(G81+M81))</f>
        <v>55.555555555555557</v>
      </c>
    </row>
    <row r="178" spans="1:31" x14ac:dyDescent="0.3">
      <c r="A178" s="141" t="s">
        <v>93</v>
      </c>
      <c r="B178" s="137">
        <v>6</v>
      </c>
      <c r="C178" s="136">
        <f>IF(B178=0,"",B178*100/(B81+H81))</f>
        <v>100</v>
      </c>
      <c r="D178" s="137">
        <v>6</v>
      </c>
      <c r="E178" s="136">
        <f>IF(D178=0,"",D178*100/(C81+I81))</f>
        <v>100</v>
      </c>
      <c r="F178" s="135">
        <v>7</v>
      </c>
      <c r="G178" s="136">
        <f>IF(F178=0,"",F178*100/(D81+J81))</f>
        <v>100</v>
      </c>
      <c r="H178" s="137">
        <v>7</v>
      </c>
      <c r="I178" s="136">
        <f>IF(H178=0,"",H178*100/(E81+K81))</f>
        <v>100</v>
      </c>
      <c r="J178" s="137">
        <v>8</v>
      </c>
      <c r="K178" s="136">
        <f>IF(J178=0,"",J178*100/(F81+L81))</f>
        <v>100</v>
      </c>
      <c r="L178" s="137">
        <v>9</v>
      </c>
      <c r="M178" s="138">
        <f>IF(L178=0,"",L178*100/(G81+M81))</f>
        <v>100</v>
      </c>
    </row>
    <row r="179" spans="1:31" x14ac:dyDescent="0.3">
      <c r="A179" s="118" t="s">
        <v>94</v>
      </c>
      <c r="B179" s="137">
        <v>13</v>
      </c>
      <c r="C179" s="136">
        <f>IFERROR(B179*100/B181,"")</f>
        <v>100</v>
      </c>
      <c r="D179" s="137">
        <v>14</v>
      </c>
      <c r="E179" s="136">
        <f>IFERROR(D179*100/D181,"")</f>
        <v>100</v>
      </c>
      <c r="F179" s="135">
        <v>14</v>
      </c>
      <c r="G179" s="136">
        <f>IFERROR(F179*100/F181,"")</f>
        <v>100</v>
      </c>
      <c r="H179" s="137">
        <v>14</v>
      </c>
      <c r="I179" s="136">
        <f>IFERROR(H179*100/H181,"")</f>
        <v>100</v>
      </c>
      <c r="J179" s="137">
        <v>16</v>
      </c>
      <c r="K179" s="136">
        <f>IFERROR(J179*100/J181,"")</f>
        <v>100</v>
      </c>
      <c r="L179" s="137">
        <v>17</v>
      </c>
      <c r="M179" s="138">
        <f>IFERROR(L179*100/L181,"")</f>
        <v>100</v>
      </c>
    </row>
    <row r="180" spans="1:31" x14ac:dyDescent="0.3">
      <c r="A180" s="118" t="s">
        <v>95</v>
      </c>
      <c r="B180" s="137"/>
      <c r="C180" s="136">
        <f>IFERROR(B180*100/B181,"")</f>
        <v>0</v>
      </c>
      <c r="D180" s="137"/>
      <c r="E180" s="136">
        <f>IFERROR(D180*100/D181,"")</f>
        <v>0</v>
      </c>
      <c r="F180" s="135"/>
      <c r="G180" s="136">
        <f>IFERROR(F180*100/F181,"")</f>
        <v>0</v>
      </c>
      <c r="H180" s="137"/>
      <c r="I180" s="136">
        <f>IFERROR(H180*100/H181,"")</f>
        <v>0</v>
      </c>
      <c r="J180" s="137"/>
      <c r="K180" s="136">
        <f>IFERROR(J180*100/J181,"")</f>
        <v>0</v>
      </c>
      <c r="L180" s="137"/>
      <c r="M180" s="138">
        <f>IFERROR(L180*100/L181,"")</f>
        <v>0</v>
      </c>
    </row>
    <row r="181" spans="1:31" x14ac:dyDescent="0.3">
      <c r="A181" s="142" t="s">
        <v>96</v>
      </c>
      <c r="B181" s="143">
        <f>SUM(B179:B180)</f>
        <v>13</v>
      </c>
      <c r="C181" s="144">
        <f>IFERROR(B181*100/($N$105+$B$111+$H$111),"")</f>
        <v>40.625</v>
      </c>
      <c r="D181" s="143">
        <f>SUM(D179:D180)</f>
        <v>14</v>
      </c>
      <c r="E181" s="144">
        <f>IFERROR(D181*100/($O$105+$C$111+$I$111),"")</f>
        <v>36.842105263157897</v>
      </c>
      <c r="F181" s="143">
        <f>SUM(F179:F180)</f>
        <v>14</v>
      </c>
      <c r="G181" s="144">
        <f>IFERROR(F181*100/($P$105+$D$111+$J$111),"")</f>
        <v>35</v>
      </c>
      <c r="H181" s="143">
        <f>SUM(H179:H180)</f>
        <v>14</v>
      </c>
      <c r="I181" s="144">
        <f>IFERROR(H181*100/($Q$105+$E$111+$K$111),"")</f>
        <v>35</v>
      </c>
      <c r="J181" s="143">
        <f>SUM(J179:J180)</f>
        <v>16</v>
      </c>
      <c r="K181" s="145">
        <f>IFERROR(J181*100/($R$105+$F$111+$L$111),"")</f>
        <v>39.024390243902438</v>
      </c>
      <c r="L181" s="143">
        <f>SUM(L179:L180)</f>
        <v>17</v>
      </c>
      <c r="M181" s="146">
        <f>IFERROR(L181*100/($S$105+$G$111+$M$111),"")</f>
        <v>39.534883720930232</v>
      </c>
    </row>
    <row r="183" spans="1:31" x14ac:dyDescent="0.3">
      <c r="A183" s="354"/>
      <c r="B183" s="354"/>
      <c r="C183" s="354"/>
      <c r="D183" s="354"/>
      <c r="E183" s="354"/>
      <c r="F183" s="354"/>
      <c r="G183" s="354"/>
      <c r="H183" s="354"/>
      <c r="I183" s="354"/>
      <c r="J183" s="354"/>
      <c r="K183" s="354"/>
      <c r="L183" s="354"/>
      <c r="M183" s="354"/>
      <c r="N183" s="354"/>
      <c r="O183" s="354"/>
    </row>
    <row r="184" spans="1:31" s="71" customFormat="1" x14ac:dyDescent="0.2">
      <c r="A184" s="322" t="s">
        <v>97</v>
      </c>
      <c r="B184" s="322">
        <v>2013</v>
      </c>
      <c r="C184" s="322"/>
      <c r="D184" s="322">
        <v>2014</v>
      </c>
      <c r="E184" s="322"/>
      <c r="F184" s="322">
        <v>2015</v>
      </c>
      <c r="G184" s="322"/>
      <c r="H184" s="322">
        <v>2016</v>
      </c>
      <c r="I184" s="322"/>
      <c r="J184" s="322">
        <v>2017</v>
      </c>
      <c r="K184" s="322"/>
      <c r="L184" s="322">
        <v>2018</v>
      </c>
      <c r="M184" s="322"/>
    </row>
    <row r="185" spans="1:31" s="71" customFormat="1" x14ac:dyDescent="0.3">
      <c r="A185" s="322"/>
      <c r="B185" s="147" t="s">
        <v>98</v>
      </c>
      <c r="C185" s="147" t="s">
        <v>84</v>
      </c>
      <c r="D185" s="147" t="s">
        <v>98</v>
      </c>
      <c r="E185" s="147" t="s">
        <v>84</v>
      </c>
      <c r="F185" s="147" t="s">
        <v>98</v>
      </c>
      <c r="G185" s="147" t="s">
        <v>84</v>
      </c>
      <c r="H185" s="147" t="s">
        <v>98</v>
      </c>
      <c r="I185" s="147" t="s">
        <v>84</v>
      </c>
      <c r="J185" s="147" t="s">
        <v>98</v>
      </c>
      <c r="K185" s="147" t="s">
        <v>84</v>
      </c>
      <c r="L185" s="147" t="s">
        <v>98</v>
      </c>
      <c r="M185" s="147" t="s">
        <v>84</v>
      </c>
    </row>
    <row r="186" spans="1:31" s="71" customFormat="1" x14ac:dyDescent="0.2">
      <c r="A186" s="148" t="s">
        <v>99</v>
      </c>
      <c r="B186" s="149">
        <v>3500</v>
      </c>
      <c r="C186" s="150">
        <f>IF(B186=0,"",B186*100/(B82+H82))</f>
        <v>100</v>
      </c>
      <c r="D186" s="149">
        <v>3859</v>
      </c>
      <c r="E186" s="150">
        <f>IF(D186=0,"",D186*100/(C82+I82))</f>
        <v>100</v>
      </c>
      <c r="F186" s="149">
        <v>4050</v>
      </c>
      <c r="G186" s="150">
        <f>IF(F186=0,"",F186*100/(D82+J82))</f>
        <v>100</v>
      </c>
      <c r="H186" s="149">
        <v>4070</v>
      </c>
      <c r="I186" s="150">
        <f>IF(H186=0,"",H186*100/(E82+K82))</f>
        <v>100</v>
      </c>
      <c r="J186" s="149">
        <v>4264</v>
      </c>
      <c r="K186" s="150">
        <f>IF(J186=0,"",J186*100/(F82+L82))</f>
        <v>100.04692632566871</v>
      </c>
      <c r="L186" s="149">
        <v>4282</v>
      </c>
      <c r="M186" s="151">
        <f>IF(L186=0,"",L186*100/(G82+M82))</f>
        <v>100</v>
      </c>
    </row>
    <row r="187" spans="1:31" s="71" customFormat="1" ht="33" x14ac:dyDescent="0.2">
      <c r="A187" s="152" t="s">
        <v>100</v>
      </c>
      <c r="B187" s="153">
        <v>161</v>
      </c>
      <c r="C187" s="154">
        <f>IFERROR(B187*100/B189,"")</f>
        <v>100</v>
      </c>
      <c r="D187" s="153">
        <v>372</v>
      </c>
      <c r="E187" s="154">
        <f>IFERROR(D187*100/D189,"")</f>
        <v>100</v>
      </c>
      <c r="F187" s="153">
        <v>208</v>
      </c>
      <c r="G187" s="154">
        <f>IFERROR(F187*100/F189,"")</f>
        <v>100</v>
      </c>
      <c r="H187" s="153">
        <v>228</v>
      </c>
      <c r="I187" s="154">
        <f>IFERROR(H187*100/H189,"")</f>
        <v>100</v>
      </c>
      <c r="J187" s="153">
        <v>248</v>
      </c>
      <c r="K187" s="154">
        <f>IFERROR(J187*100/J189,"")</f>
        <v>100</v>
      </c>
      <c r="L187" s="153">
        <v>268</v>
      </c>
      <c r="M187" s="155">
        <f>IFERROR(L187*100/L189,"")</f>
        <v>100</v>
      </c>
    </row>
    <row r="188" spans="1:31" s="71" customFormat="1" x14ac:dyDescent="0.2">
      <c r="A188" s="152" t="s">
        <v>101</v>
      </c>
      <c r="B188" s="153"/>
      <c r="C188" s="154">
        <f>IFERROR(B188*100/B189,"")</f>
        <v>0</v>
      </c>
      <c r="D188" s="153"/>
      <c r="E188" s="154">
        <f>IFERROR(D188*100/D189,"")</f>
        <v>0</v>
      </c>
      <c r="F188" s="153"/>
      <c r="G188" s="154">
        <f>IFERROR(F188*100/F189,"")</f>
        <v>0</v>
      </c>
      <c r="H188" s="153"/>
      <c r="I188" s="154">
        <f>IFERROR(H188*100/H189,"")</f>
        <v>0</v>
      </c>
      <c r="J188" s="153"/>
      <c r="K188" s="154">
        <f>IFERROR(J188*100/J189,"")</f>
        <v>0</v>
      </c>
      <c r="L188" s="153"/>
      <c r="M188" s="155">
        <f>IFERROR(L188*100/L189,"")</f>
        <v>0</v>
      </c>
    </row>
    <row r="189" spans="1:31" s="71" customFormat="1" ht="33" x14ac:dyDescent="0.2">
      <c r="A189" s="142" t="s">
        <v>102</v>
      </c>
      <c r="B189" s="156">
        <f>SUM(B187:B188)</f>
        <v>161</v>
      </c>
      <c r="C189" s="291">
        <f>IFERROR(B189*100/($N$106+$B$112+$H$112),"")</f>
        <v>10.68347710683477</v>
      </c>
      <c r="D189" s="156">
        <f>SUM(D187:D188)</f>
        <v>372</v>
      </c>
      <c r="E189" s="291">
        <f>IFERROR(D189*100/($O$106+$C$112+$I$112),"")</f>
        <v>23.709369024856596</v>
      </c>
      <c r="F189" s="156">
        <f>SUM(F187:F188)</f>
        <v>208</v>
      </c>
      <c r="G189" s="291">
        <f>IFERROR(F189*100/($P$106+$D$112+$J$112),"")</f>
        <v>12.606060606060606</v>
      </c>
      <c r="H189" s="156">
        <f>SUM(H187:H188)</f>
        <v>228</v>
      </c>
      <c r="I189" s="157">
        <f>IFERROR(H189*100/($Q$106+$E$112+$K$112),"")</f>
        <v>13.571428571428571</v>
      </c>
      <c r="J189" s="156">
        <f>SUM(J187:J188)</f>
        <v>248</v>
      </c>
      <c r="K189" s="291">
        <f>IFERROR(J189*100/($R$106+$F$112+$L$112),"")</f>
        <v>14.832535885167465</v>
      </c>
      <c r="L189" s="156">
        <f>SUM(L187:L188)</f>
        <v>268</v>
      </c>
      <c r="M189" s="292">
        <f>IFERROR(L189*100/($S$106+$G$112+$M$112),"")</f>
        <v>15.7554379776602</v>
      </c>
    </row>
    <row r="190" spans="1:31" s="71" customFormat="1" x14ac:dyDescent="0.2">
      <c r="A190" s="365" t="s">
        <v>103</v>
      </c>
      <c r="B190" s="366"/>
      <c r="C190" s="366"/>
      <c r="D190" s="366"/>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6"/>
      <c r="AC190" s="366"/>
      <c r="AD190" s="366"/>
      <c r="AE190" s="366"/>
    </row>
    <row r="191" spans="1:31" s="71" customFormat="1" x14ac:dyDescent="0.2">
      <c r="A191" s="366" t="s">
        <v>104</v>
      </c>
      <c r="B191" s="366"/>
      <c r="C191" s="366"/>
      <c r="D191" s="366"/>
      <c r="E191" s="366"/>
      <c r="F191" s="366"/>
      <c r="G191" s="366"/>
      <c r="H191" s="366"/>
      <c r="I191" s="366"/>
      <c r="J191" s="366"/>
      <c r="K191" s="366"/>
      <c r="L191" s="366"/>
      <c r="M191" s="366"/>
      <c r="N191" s="366"/>
      <c r="O191" s="366"/>
      <c r="P191" s="366"/>
      <c r="Q191" s="366"/>
      <c r="R191" s="366"/>
      <c r="S191" s="366"/>
      <c r="T191" s="366"/>
      <c r="U191" s="366"/>
      <c r="V191" s="366"/>
      <c r="W191" s="366"/>
      <c r="X191" s="366"/>
      <c r="Y191" s="366"/>
      <c r="Z191" s="366"/>
      <c r="AA191" s="366"/>
      <c r="AB191" s="366"/>
      <c r="AC191" s="366"/>
      <c r="AD191" s="366"/>
      <c r="AE191" s="366"/>
    </row>
    <row r="192" spans="1:31" x14ac:dyDescent="0.3">
      <c r="A192" s="70" t="s">
        <v>49</v>
      </c>
    </row>
    <row r="193" spans="1:13" x14ac:dyDescent="0.3">
      <c r="A193" s="70"/>
    </row>
    <row r="194" spans="1:13" x14ac:dyDescent="0.3">
      <c r="A194" s="158" t="s">
        <v>105</v>
      </c>
      <c r="B194" s="159"/>
      <c r="C194" s="159"/>
      <c r="D194" s="159"/>
      <c r="E194" s="159"/>
      <c r="F194" s="159"/>
      <c r="G194" s="159"/>
      <c r="H194" s="159"/>
      <c r="I194" s="159"/>
      <c r="J194" s="159"/>
      <c r="K194" s="159"/>
      <c r="L194" s="159"/>
      <c r="M194" s="159"/>
    </row>
    <row r="195" spans="1:13" x14ac:dyDescent="0.3">
      <c r="A195" s="367" t="s">
        <v>82</v>
      </c>
      <c r="B195" s="368">
        <v>2013</v>
      </c>
      <c r="C195" s="369"/>
      <c r="D195" s="368">
        <v>2014</v>
      </c>
      <c r="E195" s="369"/>
      <c r="F195" s="370">
        <v>2015</v>
      </c>
      <c r="G195" s="371"/>
      <c r="H195" s="370">
        <v>2016</v>
      </c>
      <c r="I195" s="371"/>
      <c r="J195" s="368">
        <v>2017</v>
      </c>
      <c r="K195" s="369"/>
      <c r="L195" s="368">
        <v>2018</v>
      </c>
      <c r="M195" s="369"/>
    </row>
    <row r="196" spans="1:13" x14ac:dyDescent="0.3">
      <c r="A196" s="367"/>
      <c r="B196" s="160"/>
      <c r="C196" s="160"/>
      <c r="D196" s="161" t="s">
        <v>98</v>
      </c>
      <c r="E196" s="160" t="s">
        <v>84</v>
      </c>
      <c r="F196" s="161" t="s">
        <v>98</v>
      </c>
      <c r="G196" s="160" t="s">
        <v>84</v>
      </c>
      <c r="H196" s="161" t="s">
        <v>98</v>
      </c>
      <c r="I196" s="160" t="s">
        <v>84</v>
      </c>
      <c r="J196" s="161" t="s">
        <v>98</v>
      </c>
      <c r="K196" s="160" t="s">
        <v>84</v>
      </c>
      <c r="L196" s="161" t="s">
        <v>98</v>
      </c>
      <c r="M196" s="160" t="s">
        <v>84</v>
      </c>
    </row>
    <row r="197" spans="1:13" x14ac:dyDescent="0.3">
      <c r="A197" s="162" t="s">
        <v>106</v>
      </c>
      <c r="B197" s="163">
        <v>2595</v>
      </c>
      <c r="C197" s="65">
        <f>IF(B197=0,"",B197*100/N112)</f>
        <v>47.825285661629195</v>
      </c>
      <c r="D197" s="163">
        <v>2256</v>
      </c>
      <c r="E197" s="65">
        <f>IF(D197=0,"",D197*100/O112)</f>
        <v>38.127429440594895</v>
      </c>
      <c r="F197" s="163">
        <v>2256</v>
      </c>
      <c r="G197" s="65">
        <f>IF(F197=0,"",F197*100/P112)</f>
        <v>37.357178340784898</v>
      </c>
      <c r="H197" s="163">
        <v>2256</v>
      </c>
      <c r="I197" s="65">
        <f>IF(H197=0,"",H197*100/Q112)</f>
        <v>37.044334975369459</v>
      </c>
      <c r="J197" s="163">
        <v>2256</v>
      </c>
      <c r="K197" s="65">
        <f>IF(J197=0,"",J197*100/R112)</f>
        <v>35.957921581128467</v>
      </c>
      <c r="L197" s="163">
        <v>2256</v>
      </c>
      <c r="M197" s="66">
        <f>IF(L197=0,"",L197*100/S112)</f>
        <v>35.679266171121306</v>
      </c>
    </row>
    <row r="198" spans="1:13" x14ac:dyDescent="0.3">
      <c r="A198" s="140" t="s">
        <v>107</v>
      </c>
      <c r="B198" s="164">
        <v>1109</v>
      </c>
      <c r="C198" s="165">
        <f>IF(B198=0,"",B198*100/(B106+H106))</f>
        <v>28.298035213064558</v>
      </c>
      <c r="D198" s="164">
        <v>976</v>
      </c>
      <c r="E198" s="165">
        <f>IF(D198=0,"",D198*100/(C106+I106))</f>
        <v>22.447102115915364</v>
      </c>
      <c r="F198" s="164">
        <v>976</v>
      </c>
      <c r="G198" s="165">
        <f>IF(F198=0,"",F198*100/(D106+J106))</f>
        <v>22.237411711095923</v>
      </c>
      <c r="H198" s="164">
        <v>976</v>
      </c>
      <c r="I198" s="165">
        <f>IF(H198=0,"",H198*100/(E106+K106))</f>
        <v>22.131519274376416</v>
      </c>
      <c r="J198" s="164">
        <v>976</v>
      </c>
      <c r="K198" s="165">
        <f>IF(J198=0,"",J198*100/(F106+L106))</f>
        <v>21.208170360712735</v>
      </c>
      <c r="L198" s="164">
        <v>976</v>
      </c>
      <c r="M198" s="166">
        <f>IF(L198=0,"",L198*100/(G106+M106))</f>
        <v>21.116399826914755</v>
      </c>
    </row>
    <row r="199" spans="1:13" x14ac:dyDescent="0.3">
      <c r="A199" s="140" t="s">
        <v>108</v>
      </c>
      <c r="B199" s="164">
        <v>111</v>
      </c>
      <c r="C199" s="165">
        <f>IF(B199=0,"",B199*100/(N106+B112+H112))</f>
        <v>7.3656270736562703</v>
      </c>
      <c r="D199" s="164">
        <v>243</v>
      </c>
      <c r="E199" s="165">
        <f>IF(D199=0,"",D199*100/(O106+C112+I112))</f>
        <v>15.487571701720841</v>
      </c>
      <c r="F199" s="164">
        <v>243</v>
      </c>
      <c r="G199" s="165">
        <f>IF(F199=0,"",F199*100/(P106+D112+J112))</f>
        <v>14.727272727272727</v>
      </c>
      <c r="H199" s="164">
        <v>243</v>
      </c>
      <c r="I199" s="165">
        <f>IF(H199=0,"",H199*100/(Q106+E112+K112))</f>
        <v>14.464285714285714</v>
      </c>
      <c r="J199" s="164">
        <v>243</v>
      </c>
      <c r="K199" s="165">
        <f>IF(J199=0,"",J199*100/(R106+F112+L112))</f>
        <v>14.533492822966506</v>
      </c>
      <c r="L199" s="164">
        <v>243</v>
      </c>
      <c r="M199" s="166">
        <f>IF(L199=0,"",L199*100/(S106+G112+M112))</f>
        <v>14.285714285714286</v>
      </c>
    </row>
    <row r="200" spans="1:13" x14ac:dyDescent="0.3">
      <c r="A200" s="167" t="s">
        <v>109</v>
      </c>
      <c r="B200" s="164">
        <f>55+70</f>
        <v>125</v>
      </c>
      <c r="C200" s="165">
        <f>IF(B200=0,"",B200*100/N112)</f>
        <v>2.3037228160707706</v>
      </c>
      <c r="D200" s="164">
        <v>1745</v>
      </c>
      <c r="E200" s="165">
        <f>IF(D200=0,"",D200*100/O112)</f>
        <v>29.491296264999153</v>
      </c>
      <c r="F200" s="164">
        <v>1745</v>
      </c>
      <c r="G200" s="165">
        <f>IF(F200=0,"",F200*100/P112)</f>
        <v>28.895512502069881</v>
      </c>
      <c r="H200" s="164">
        <v>1745</v>
      </c>
      <c r="I200" s="165">
        <f>IF(H200=0,"",H200*100/Q112)</f>
        <v>28.653530377668307</v>
      </c>
      <c r="J200" s="164">
        <v>1745</v>
      </c>
      <c r="K200" s="165">
        <f>IF(J200=0,"",J200*100/R112)</f>
        <v>27.813197322282434</v>
      </c>
      <c r="L200" s="164">
        <v>1745</v>
      </c>
      <c r="M200" s="166">
        <f>IF(L200=0,"",L200*100/S112)</f>
        <v>27.5976593389214</v>
      </c>
    </row>
    <row r="201" spans="1:13" x14ac:dyDescent="0.3">
      <c r="A201" s="140" t="s">
        <v>110</v>
      </c>
      <c r="B201" s="168">
        <f>SUM(B197:B200)</f>
        <v>3940</v>
      </c>
      <c r="C201" s="165">
        <f>IF(B201=0,"",B201*100/N112)</f>
        <v>72.613343162550677</v>
      </c>
      <c r="D201" s="168">
        <f>SUM(D197:D200)</f>
        <v>5220</v>
      </c>
      <c r="E201" s="165">
        <f>IF(D201=0,"",D201*100/O112)</f>
        <v>88.220381950312657</v>
      </c>
      <c r="F201" s="168">
        <f>SUM(F197:F200)</f>
        <v>5220</v>
      </c>
      <c r="G201" s="165">
        <f>IF(F201=0,"",F201*100/P112)</f>
        <v>86.438152011922497</v>
      </c>
      <c r="H201" s="168">
        <f>SUM(H197:H200)</f>
        <v>5220</v>
      </c>
      <c r="I201" s="165">
        <f>IF(H201=0,"",H201*100/Q112)</f>
        <v>85.714285714285708</v>
      </c>
      <c r="J201" s="168">
        <f>SUM(J197:J200)</f>
        <v>5220</v>
      </c>
      <c r="K201" s="165">
        <f>IF(J201=0,"",J201*100/R112)</f>
        <v>83.200510041440864</v>
      </c>
      <c r="L201" s="168">
        <f>SUM(L197:L200)</f>
        <v>5220</v>
      </c>
      <c r="M201" s="166">
        <f>IF(L201=0,"",L201*100/S112)</f>
        <v>82.555748853392373</v>
      </c>
    </row>
    <row r="202" spans="1:13" x14ac:dyDescent="0.3">
      <c r="A202" s="140" t="s">
        <v>111</v>
      </c>
      <c r="B202" s="164">
        <v>3589</v>
      </c>
      <c r="C202" s="165">
        <f>IF(B202=0,"",B202*100/(B106+H106))</f>
        <v>91.579484562388359</v>
      </c>
      <c r="D202" s="164">
        <v>4199</v>
      </c>
      <c r="E202" s="165">
        <f>IF(D202=0,"",D202*100/(C106+I106))</f>
        <v>96.573137074517021</v>
      </c>
      <c r="F202" s="164">
        <v>4199</v>
      </c>
      <c r="G202" s="165">
        <f>IF(F202=0,"",F202*100/(D106+J106))</f>
        <v>95.670995670995666</v>
      </c>
      <c r="H202" s="164">
        <v>4199</v>
      </c>
      <c r="I202" s="165">
        <f>IF(H202=0,"",H202*100/(E106+K106))</f>
        <v>95.21541950113378</v>
      </c>
      <c r="J202" s="164">
        <v>4199</v>
      </c>
      <c r="K202" s="165">
        <f>IF(J202=0,"",J202*100/(F106+L106))</f>
        <v>91.24293785310735</v>
      </c>
      <c r="L202" s="164">
        <v>4199</v>
      </c>
      <c r="M202" s="166">
        <f>IF(L202=0,"",L202*100/(G106+M106))</f>
        <v>90.848117697966245</v>
      </c>
    </row>
    <row r="203" spans="1:13" x14ac:dyDescent="0.3">
      <c r="A203" s="152" t="s">
        <v>112</v>
      </c>
      <c r="B203" s="164">
        <v>4</v>
      </c>
      <c r="C203" s="165">
        <f>IFERROR(B203*100/N112,"")</f>
        <v>7.3719130114264647E-2</v>
      </c>
      <c r="D203" s="164">
        <f>3+1+2</f>
        <v>6</v>
      </c>
      <c r="E203" s="165">
        <f>IFERROR(D203*100/O112,"")</f>
        <v>0.10140273787392259</v>
      </c>
      <c r="F203" s="164">
        <v>6</v>
      </c>
      <c r="G203" s="165">
        <f>IFERROR(F203*100/P112,"")</f>
        <v>9.9354197714853459E-2</v>
      </c>
      <c r="H203" s="164">
        <v>6</v>
      </c>
      <c r="I203" s="165">
        <f>IFERROR(H203*100/Q112,"")</f>
        <v>9.8522167487684734E-2</v>
      </c>
      <c r="J203" s="164">
        <v>6</v>
      </c>
      <c r="K203" s="165">
        <f>IFERROR(J203*100/R112,"")</f>
        <v>9.5632770162575709E-2</v>
      </c>
      <c r="L203" s="164">
        <v>6</v>
      </c>
      <c r="M203" s="166">
        <f>IFERROR(L203*100/S112,"")</f>
        <v>9.4891665348726867E-2</v>
      </c>
    </row>
    <row r="204" spans="1:13" x14ac:dyDescent="0.3">
      <c r="A204" s="152" t="s">
        <v>113</v>
      </c>
      <c r="B204" s="164">
        <v>4</v>
      </c>
      <c r="C204" s="165">
        <f>IFERROR(B204*100/B203,"")</f>
        <v>100</v>
      </c>
      <c r="D204" s="164">
        <v>6</v>
      </c>
      <c r="E204" s="165">
        <f>IFERROR(D204*100/D203,"")</f>
        <v>100</v>
      </c>
      <c r="F204" s="164">
        <v>6</v>
      </c>
      <c r="G204" s="165">
        <f>IFERROR(F204*100/F203,"")</f>
        <v>100</v>
      </c>
      <c r="H204" s="164">
        <v>6</v>
      </c>
      <c r="I204" s="165">
        <f>IFERROR(H204*100/H203,"")</f>
        <v>100</v>
      </c>
      <c r="J204" s="164">
        <v>6</v>
      </c>
      <c r="K204" s="165">
        <f>IFERROR(J204*100/J203,"")</f>
        <v>100</v>
      </c>
      <c r="L204" s="164">
        <v>6</v>
      </c>
      <c r="M204" s="166">
        <f>IFERROR(L204*100/L203,"")</f>
        <v>100</v>
      </c>
    </row>
    <row r="205" spans="1:13" x14ac:dyDescent="0.3">
      <c r="A205" s="152" t="s">
        <v>114</v>
      </c>
      <c r="B205" s="164">
        <v>25</v>
      </c>
      <c r="C205" s="165">
        <f>IFERROR(B205*100/N112,"")</f>
        <v>0.46074456321415408</v>
      </c>
      <c r="D205" s="164">
        <f>15+31+18</f>
        <v>64</v>
      </c>
      <c r="E205" s="165">
        <f>IFERROR(D205*100/O112,"")</f>
        <v>1.0816292039885076</v>
      </c>
      <c r="F205" s="164">
        <v>64</v>
      </c>
      <c r="G205" s="165">
        <f>IFERROR(F205*100/P112,"")</f>
        <v>1.0597781089584368</v>
      </c>
      <c r="H205" s="164">
        <v>64</v>
      </c>
      <c r="I205" s="165">
        <f>IFERROR(H205*100/Q112,"")</f>
        <v>1.0509031198686372</v>
      </c>
      <c r="J205" s="164">
        <v>64</v>
      </c>
      <c r="K205" s="165">
        <f>IFERROR(J205*100/R112,"")</f>
        <v>1.020082881734141</v>
      </c>
      <c r="L205" s="164">
        <v>64</v>
      </c>
      <c r="M205" s="166">
        <f>IFERROR(L205*100/S112,"")</f>
        <v>1.0121777637197533</v>
      </c>
    </row>
    <row r="206" spans="1:13" x14ac:dyDescent="0.3">
      <c r="A206" s="152" t="s">
        <v>115</v>
      </c>
      <c r="B206" s="164">
        <v>25</v>
      </c>
      <c r="C206" s="165">
        <f>IFERROR(B206*100/B205,"")</f>
        <v>100</v>
      </c>
      <c r="D206" s="164">
        <v>64</v>
      </c>
      <c r="E206" s="165">
        <f>IFERROR(D206*100/D205,"")</f>
        <v>100</v>
      </c>
      <c r="F206" s="164">
        <v>64</v>
      </c>
      <c r="G206" s="165">
        <f>IFERROR(F206*100/F205,"")</f>
        <v>100</v>
      </c>
      <c r="H206" s="164">
        <v>64</v>
      </c>
      <c r="I206" s="165">
        <f>IFERROR(H206*100/H205,"")</f>
        <v>100</v>
      </c>
      <c r="J206" s="164">
        <v>64</v>
      </c>
      <c r="K206" s="165">
        <f>IFERROR(J206*100/J205,"")</f>
        <v>100</v>
      </c>
      <c r="L206" s="164">
        <v>64</v>
      </c>
      <c r="M206" s="166">
        <f>IFERROR(L206*100/L205,"")</f>
        <v>100</v>
      </c>
    </row>
    <row r="207" spans="1:13" x14ac:dyDescent="0.3">
      <c r="A207" s="105" t="s">
        <v>116</v>
      </c>
      <c r="B207" s="164">
        <v>1030</v>
      </c>
      <c r="C207" s="165">
        <f>IFERROR(B207*100/(N112),"")</f>
        <v>18.982676004423148</v>
      </c>
      <c r="D207" s="164">
        <f>383+528+146</f>
        <v>1057</v>
      </c>
      <c r="E207" s="165">
        <f>IFERROR(D207*100/(O112),"")</f>
        <v>17.863782322122699</v>
      </c>
      <c r="F207" s="164">
        <f>392+446+111</f>
        <v>949</v>
      </c>
      <c r="G207" s="165">
        <f>IFERROR(F207*100/(P112),"")</f>
        <v>15.714522271899321</v>
      </c>
      <c r="H207" s="164">
        <v>949</v>
      </c>
      <c r="I207" s="165">
        <f>IFERROR(H207*100/(Q112),"")</f>
        <v>15.582922824302134</v>
      </c>
      <c r="J207" s="164">
        <v>959</v>
      </c>
      <c r="K207" s="165">
        <f>IFERROR(J207*100/(R112),"")</f>
        <v>15.285304430985018</v>
      </c>
      <c r="L207" s="164">
        <v>969</v>
      </c>
      <c r="M207" s="166">
        <f>IFERROR(L207*100/(S112),"")</f>
        <v>15.32500395381939</v>
      </c>
    </row>
    <row r="208" spans="1:13" x14ac:dyDescent="0.3">
      <c r="A208" s="152" t="s">
        <v>117</v>
      </c>
      <c r="B208" s="164">
        <v>0</v>
      </c>
      <c r="C208" s="165">
        <f>IFERROR(B208*100/B207,"")</f>
        <v>0</v>
      </c>
      <c r="D208" s="164">
        <v>0</v>
      </c>
      <c r="E208" s="165">
        <f>IFERROR(D208*100/D207,"")</f>
        <v>0</v>
      </c>
      <c r="F208" s="164">
        <v>0</v>
      </c>
      <c r="G208" s="165">
        <f>IFERROR(F208*100/F207,"")</f>
        <v>0</v>
      </c>
      <c r="H208" s="164">
        <v>0</v>
      </c>
      <c r="I208" s="165">
        <f>IFERROR(H208*100/H207,"")</f>
        <v>0</v>
      </c>
      <c r="J208" s="164">
        <v>0</v>
      </c>
      <c r="K208" s="165">
        <f>IFERROR(J208*100/J207,"")</f>
        <v>0</v>
      </c>
      <c r="L208" s="164">
        <v>0</v>
      </c>
      <c r="M208" s="166">
        <f>IFERROR(L208*100/L207,"")</f>
        <v>0</v>
      </c>
    </row>
    <row r="209" spans="1:28" x14ac:dyDescent="0.3">
      <c r="A209" s="152" t="s">
        <v>118</v>
      </c>
      <c r="B209" s="164">
        <v>9</v>
      </c>
      <c r="C209" s="165">
        <f>IFERROR(B209*100/(B105+H105),"")</f>
        <v>100</v>
      </c>
      <c r="D209" s="164">
        <v>9</v>
      </c>
      <c r="E209" s="165">
        <f>IFERROR(D209*100/(B105+I105),"")</f>
        <v>112.5</v>
      </c>
      <c r="F209" s="164">
        <v>9</v>
      </c>
      <c r="G209" s="165">
        <f>IFERROR(F209*100/(D105+J105),"")</f>
        <v>100</v>
      </c>
      <c r="H209" s="164">
        <v>9</v>
      </c>
      <c r="I209" s="165">
        <f>IFERROR(H209*100/(E105+K105),"")</f>
        <v>100</v>
      </c>
      <c r="J209" s="164">
        <v>9</v>
      </c>
      <c r="K209" s="165">
        <f>IFERROR(J209*100/(F105+L105),"")</f>
        <v>100</v>
      </c>
      <c r="L209" s="164">
        <v>9</v>
      </c>
      <c r="M209" s="166">
        <f>IFERROR(L209*100/(G105+M105),"")</f>
        <v>90</v>
      </c>
    </row>
    <row r="210" spans="1:28" x14ac:dyDescent="0.3">
      <c r="A210" s="152" t="s">
        <v>119</v>
      </c>
      <c r="B210" s="164">
        <v>9</v>
      </c>
      <c r="C210" s="165">
        <f>IFERROR(B210*100/(B105+H105),"")</f>
        <v>100</v>
      </c>
      <c r="D210" s="164">
        <v>9</v>
      </c>
      <c r="E210" s="165">
        <f>IFERROR(D210*100/(C105+I105),"")</f>
        <v>112.5</v>
      </c>
      <c r="F210" s="164">
        <v>9</v>
      </c>
      <c r="G210" s="165">
        <f>IFERROR(F210*100/(D105+J105),"")</f>
        <v>100</v>
      </c>
      <c r="H210" s="164">
        <v>9</v>
      </c>
      <c r="I210" s="165">
        <f>IFERROR(H210*100/(E105+K105),"")</f>
        <v>100</v>
      </c>
      <c r="J210" s="164">
        <v>9</v>
      </c>
      <c r="K210" s="165">
        <f>IFERROR(J210*100/(F105+L105),"")</f>
        <v>100</v>
      </c>
      <c r="L210" s="164">
        <v>9</v>
      </c>
      <c r="M210" s="166">
        <f>IFERROR(L210*100/(G105+M105),"")</f>
        <v>90</v>
      </c>
    </row>
    <row r="211" spans="1:28" x14ac:dyDescent="0.3">
      <c r="A211" s="152" t="s">
        <v>120</v>
      </c>
      <c r="B211" s="164">
        <v>9</v>
      </c>
      <c r="C211" s="165">
        <f>IFERROR(B211*100/N111,"")</f>
        <v>21.951219512195124</v>
      </c>
      <c r="D211" s="164">
        <v>9</v>
      </c>
      <c r="E211" s="165">
        <f>IFERROR(D211*100/O111,"")</f>
        <v>19.565217391304348</v>
      </c>
      <c r="F211" s="164">
        <v>9</v>
      </c>
      <c r="G211" s="165">
        <f>IFERROR(F211*100/P111,"")</f>
        <v>18.367346938775512</v>
      </c>
      <c r="H211" s="164">
        <v>9</v>
      </c>
      <c r="I211" s="165">
        <f>IFERROR(H211*100/Q111,"")</f>
        <v>18.367346938775512</v>
      </c>
      <c r="J211" s="164">
        <v>9</v>
      </c>
      <c r="K211" s="165">
        <f>IFERROR(J211*100/R111,"")</f>
        <v>18</v>
      </c>
      <c r="L211" s="164">
        <v>9</v>
      </c>
      <c r="M211" s="166">
        <f>IFERROR(L211*100/S111,"")</f>
        <v>16.981132075471699</v>
      </c>
    </row>
    <row r="212" spans="1:28" x14ac:dyDescent="0.3">
      <c r="A212" s="140" t="s">
        <v>121</v>
      </c>
      <c r="B212" s="164">
        <v>6</v>
      </c>
      <c r="C212" s="169">
        <f>IFERROR(B212*100/(B81+H81),"")</f>
        <v>100</v>
      </c>
      <c r="D212" s="164">
        <v>6</v>
      </c>
      <c r="E212" s="169">
        <f>IFERROR(D212*100/(C81+I81),"")</f>
        <v>100</v>
      </c>
      <c r="F212" s="164">
        <v>6</v>
      </c>
      <c r="G212" s="169">
        <f>IFERROR(F212*100/(D81+J81),"")</f>
        <v>85.714285714285708</v>
      </c>
      <c r="H212" s="164">
        <v>6</v>
      </c>
      <c r="I212" s="169">
        <f>IFERROR(H212*100/(E81+K81),"")</f>
        <v>85.714285714285708</v>
      </c>
      <c r="J212" s="164">
        <v>6</v>
      </c>
      <c r="K212" s="169">
        <f>IFERROR(J212*100/(F81+L81),"")</f>
        <v>75</v>
      </c>
      <c r="L212" s="164">
        <v>6</v>
      </c>
      <c r="M212" s="170">
        <f>IFERROR(L212*100/(G81+M81),"")</f>
        <v>66.666666666666671</v>
      </c>
      <c r="N212" s="171"/>
      <c r="O212" s="171"/>
      <c r="P212" s="171"/>
      <c r="Q212" s="171"/>
      <c r="R212" s="171"/>
      <c r="S212" s="171"/>
    </row>
    <row r="213" spans="1:28" x14ac:dyDescent="0.3">
      <c r="A213" s="104" t="s">
        <v>122</v>
      </c>
      <c r="B213" s="164">
        <v>1</v>
      </c>
      <c r="C213" s="169">
        <f>IFERROR(B213*100/(B105+H105),"")</f>
        <v>11.111111111111111</v>
      </c>
      <c r="D213" s="164">
        <v>1</v>
      </c>
      <c r="E213" s="169">
        <f>IFERROR(D213*100/(C105+I105),"")</f>
        <v>12.5</v>
      </c>
      <c r="F213" s="164">
        <v>1</v>
      </c>
      <c r="G213" s="169">
        <f>IFERROR(F213*100/(D105+J105),"")</f>
        <v>11.111111111111111</v>
      </c>
      <c r="H213" s="164">
        <v>1</v>
      </c>
      <c r="I213" s="169">
        <f>IFERROR(H213*100/(E105+K105),"")</f>
        <v>11.111111111111111</v>
      </c>
      <c r="J213" s="164">
        <v>1</v>
      </c>
      <c r="K213" s="169">
        <f>IFERROR(J213*100/(F105+L105),"")</f>
        <v>11.111111111111111</v>
      </c>
      <c r="L213" s="164">
        <v>1</v>
      </c>
      <c r="M213" s="170">
        <f>IFERROR(L213*100/(G105+M105),"")</f>
        <v>10</v>
      </c>
      <c r="N213" s="171"/>
      <c r="O213" s="171"/>
      <c r="P213" s="171"/>
      <c r="Q213" s="171"/>
      <c r="R213" s="171"/>
      <c r="S213" s="171"/>
    </row>
    <row r="214" spans="1:28" x14ac:dyDescent="0.3">
      <c r="A214" s="172" t="s">
        <v>123</v>
      </c>
      <c r="B214" s="173">
        <v>0</v>
      </c>
      <c r="C214" s="43"/>
      <c r="D214" s="173">
        <v>0</v>
      </c>
      <c r="E214" s="43"/>
      <c r="F214" s="173">
        <v>0</v>
      </c>
      <c r="G214" s="43"/>
      <c r="H214" s="173">
        <v>0</v>
      </c>
      <c r="I214" s="43"/>
      <c r="J214" s="173">
        <v>0</v>
      </c>
      <c r="K214" s="43"/>
      <c r="L214" s="173">
        <v>0</v>
      </c>
      <c r="M214" s="44"/>
    </row>
    <row r="215" spans="1:28" s="177" customFormat="1" x14ac:dyDescent="0.3">
      <c r="A215" s="174" t="s">
        <v>124</v>
      </c>
      <c r="B215" s="174"/>
      <c r="C215" s="174"/>
      <c r="D215" s="174"/>
      <c r="E215" s="174"/>
      <c r="F215" s="174"/>
      <c r="G215" s="174"/>
      <c r="H215" s="174"/>
      <c r="I215" s="174"/>
      <c r="J215" s="174"/>
      <c r="K215" s="174"/>
      <c r="L215" s="174"/>
      <c r="M215" s="174"/>
      <c r="N215" s="1"/>
      <c r="O215" s="1"/>
      <c r="P215" s="1"/>
      <c r="Q215" s="1"/>
      <c r="R215" s="1"/>
      <c r="S215" s="1"/>
      <c r="T215" s="1"/>
      <c r="U215" s="1"/>
      <c r="V215" s="175"/>
      <c r="W215" s="175"/>
      <c r="X215" s="175"/>
      <c r="Y215" s="175"/>
      <c r="Z215" s="175"/>
      <c r="AA215" s="176"/>
    </row>
    <row r="216" spans="1:28" s="178" customFormat="1" ht="16.5" customHeight="1" x14ac:dyDescent="0.3">
      <c r="A216" s="171" t="s">
        <v>125</v>
      </c>
      <c r="B216" s="171"/>
      <c r="C216" s="171"/>
      <c r="D216" s="171"/>
      <c r="E216" s="171"/>
      <c r="F216" s="171"/>
      <c r="G216" s="171"/>
      <c r="H216" s="171"/>
      <c r="I216" s="171"/>
      <c r="J216" s="171"/>
      <c r="K216" s="171"/>
      <c r="L216" s="171"/>
      <c r="M216" s="171"/>
      <c r="N216" s="171"/>
      <c r="O216" s="171"/>
      <c r="P216" s="1"/>
      <c r="Q216" s="1"/>
      <c r="R216" s="1"/>
      <c r="S216" s="1"/>
      <c r="T216" s="1"/>
      <c r="U216" s="1"/>
      <c r="V216" s="1"/>
      <c r="W216" s="1"/>
      <c r="X216" s="175"/>
      <c r="Y216" s="175"/>
      <c r="Z216" s="175"/>
      <c r="AA216" s="175"/>
      <c r="AB216" s="175"/>
    </row>
    <row r="217" spans="1:28" s="178" customFormat="1" x14ac:dyDescent="0.2">
      <c r="A217" s="179" t="s">
        <v>49</v>
      </c>
      <c r="B217" s="180"/>
      <c r="C217" s="181"/>
      <c r="D217" s="181"/>
      <c r="E217" s="181"/>
      <c r="F217" s="181"/>
      <c r="G217" s="181"/>
      <c r="H217" s="181"/>
      <c r="I217" s="181"/>
      <c r="J217" s="181"/>
      <c r="K217" s="181"/>
      <c r="L217" s="181"/>
      <c r="M217" s="181"/>
      <c r="N217" s="181"/>
      <c r="O217" s="181"/>
      <c r="P217" s="181"/>
      <c r="Q217" s="181"/>
      <c r="R217" s="181"/>
    </row>
    <row r="218" spans="1:28" x14ac:dyDescent="0.3">
      <c r="A218" s="123"/>
      <c r="B218" s="182"/>
      <c r="C218" s="46"/>
      <c r="D218" s="46"/>
      <c r="E218" s="46"/>
      <c r="F218" s="46"/>
      <c r="G218" s="46"/>
      <c r="H218" s="46"/>
      <c r="I218" s="46"/>
      <c r="J218" s="46"/>
      <c r="K218" s="46"/>
      <c r="L218" s="46"/>
      <c r="M218" s="46"/>
      <c r="N218" s="46"/>
      <c r="O218" s="46"/>
      <c r="P218" s="46"/>
      <c r="Q218" s="46"/>
      <c r="R218" s="46"/>
    </row>
    <row r="219" spans="1:28" s="71" customFormat="1" x14ac:dyDescent="0.3">
      <c r="A219" s="183" t="s">
        <v>126</v>
      </c>
      <c r="B219" s="183"/>
      <c r="C219" s="183"/>
      <c r="D219" s="183"/>
      <c r="E219" s="183"/>
      <c r="F219" s="183"/>
      <c r="G219" s="183"/>
      <c r="H219" s="183"/>
      <c r="I219" s="183"/>
      <c r="J219" s="183"/>
      <c r="K219" s="183"/>
      <c r="L219" s="183"/>
      <c r="M219" s="183"/>
      <c r="U219" s="1"/>
    </row>
    <row r="220" spans="1:28" s="71" customFormat="1" x14ac:dyDescent="0.3">
      <c r="A220" s="380" t="s">
        <v>97</v>
      </c>
      <c r="B220" s="375">
        <v>2013</v>
      </c>
      <c r="C220" s="377"/>
      <c r="D220" s="375">
        <v>2014</v>
      </c>
      <c r="E220" s="377"/>
      <c r="F220" s="380">
        <v>2015</v>
      </c>
      <c r="G220" s="380"/>
      <c r="H220" s="375">
        <v>2016</v>
      </c>
      <c r="I220" s="377"/>
      <c r="J220" s="375">
        <v>2017</v>
      </c>
      <c r="K220" s="377"/>
      <c r="L220" s="375">
        <v>2018</v>
      </c>
      <c r="M220" s="377"/>
      <c r="U220" s="1"/>
    </row>
    <row r="221" spans="1:28" s="71" customFormat="1" x14ac:dyDescent="0.3">
      <c r="A221" s="372"/>
      <c r="B221" s="184" t="s">
        <v>127</v>
      </c>
      <c r="C221" s="184" t="s">
        <v>84</v>
      </c>
      <c r="D221" s="184" t="s">
        <v>127</v>
      </c>
      <c r="E221" s="184" t="s">
        <v>84</v>
      </c>
      <c r="F221" s="184" t="s">
        <v>127</v>
      </c>
      <c r="G221" s="184" t="s">
        <v>84</v>
      </c>
      <c r="H221" s="184" t="s">
        <v>127</v>
      </c>
      <c r="I221" s="184" t="s">
        <v>84</v>
      </c>
      <c r="J221" s="184" t="s">
        <v>127</v>
      </c>
      <c r="K221" s="184" t="s">
        <v>84</v>
      </c>
      <c r="L221" s="184" t="s">
        <v>127</v>
      </c>
      <c r="M221" s="184" t="s">
        <v>84</v>
      </c>
      <c r="U221" s="1"/>
    </row>
    <row r="222" spans="1:28" s="71" customFormat="1" x14ac:dyDescent="0.3">
      <c r="A222" s="185" t="s">
        <v>128</v>
      </c>
      <c r="B222" s="186">
        <v>2</v>
      </c>
      <c r="C222" s="187">
        <f>IF(B222=0,"",B222*100/H81)</f>
        <v>33.333333333333336</v>
      </c>
      <c r="D222" s="186">
        <v>2</v>
      </c>
      <c r="E222" s="187">
        <f>IF(D222=0,"",D222*100/I81)</f>
        <v>33.333333333333336</v>
      </c>
      <c r="F222" s="188">
        <v>4</v>
      </c>
      <c r="G222" s="187">
        <f>IF(F222=0,"",F222*100/J81)</f>
        <v>57.142857142857146</v>
      </c>
      <c r="H222" s="186">
        <v>4</v>
      </c>
      <c r="I222" s="187">
        <f>IF(H222=0,"",H222*100/K81)</f>
        <v>57.142857142857146</v>
      </c>
      <c r="J222" s="186">
        <v>4</v>
      </c>
      <c r="K222" s="187">
        <f>IF(J222=0,"",J222*100/L81)</f>
        <v>50</v>
      </c>
      <c r="L222" s="186">
        <v>4</v>
      </c>
      <c r="M222" s="189">
        <f>IF(L222=0,"",L222*100/M81)</f>
        <v>44.444444444444443</v>
      </c>
      <c r="N222" s="190"/>
      <c r="O222" s="190"/>
      <c r="P222" s="190"/>
      <c r="Q222" s="190"/>
      <c r="R222" s="190"/>
      <c r="S222" s="190"/>
      <c r="U222" s="1"/>
    </row>
    <row r="223" spans="1:28" s="71" customFormat="1" x14ac:dyDescent="0.3">
      <c r="A223" s="104" t="s">
        <v>129</v>
      </c>
      <c r="B223" s="135"/>
      <c r="C223" s="135"/>
      <c r="D223" s="135"/>
      <c r="E223" s="135"/>
      <c r="F223" s="135"/>
      <c r="G223" s="135"/>
      <c r="H223" s="135"/>
      <c r="I223" s="135"/>
      <c r="J223" s="135"/>
      <c r="K223" s="135"/>
      <c r="L223" s="135"/>
      <c r="M223" s="191"/>
      <c r="N223" s="190"/>
      <c r="O223" s="190"/>
      <c r="P223" s="190"/>
      <c r="Q223" s="190"/>
      <c r="R223" s="190"/>
      <c r="S223" s="190"/>
      <c r="U223" s="1"/>
    </row>
    <row r="224" spans="1:28" s="71" customFormat="1" x14ac:dyDescent="0.3">
      <c r="A224" s="104" t="s">
        <v>130</v>
      </c>
      <c r="B224" s="192"/>
      <c r="C224" s="136" t="str">
        <f>IF(B224=0,"",B224*100/B223)</f>
        <v/>
      </c>
      <c r="D224" s="192"/>
      <c r="E224" s="136" t="str">
        <f>IF(D224=0,"",D224*100/D223)</f>
        <v/>
      </c>
      <c r="F224" s="193"/>
      <c r="G224" s="136" t="str">
        <f>IF(F224=0,"",F224*100/F223)</f>
        <v/>
      </c>
      <c r="H224" s="192"/>
      <c r="I224" s="136" t="str">
        <f>IF(H224=0,"",H224*100/H223)</f>
        <v/>
      </c>
      <c r="J224" s="192"/>
      <c r="K224" s="136" t="str">
        <f>IF(J224=0,"",J224*100/J223)</f>
        <v/>
      </c>
      <c r="L224" s="192"/>
      <c r="M224" s="138" t="str">
        <f>IF(L224=0,"",L224*100/L223)</f>
        <v/>
      </c>
      <c r="N224" s="190"/>
      <c r="O224" s="190"/>
      <c r="P224" s="190"/>
      <c r="Q224" s="190"/>
      <c r="R224" s="190"/>
      <c r="S224" s="190"/>
      <c r="U224" s="1"/>
    </row>
    <row r="225" spans="1:21" s="71" customFormat="1" x14ac:dyDescent="0.3">
      <c r="A225" s="142" t="s">
        <v>131</v>
      </c>
      <c r="B225" s="192"/>
      <c r="C225" s="136" t="str">
        <f>+IFERROR(B225*100/B224,"")</f>
        <v/>
      </c>
      <c r="D225" s="192"/>
      <c r="E225" s="136" t="str">
        <f>+IFERROR(D225*100/D224,"")</f>
        <v/>
      </c>
      <c r="F225" s="193"/>
      <c r="G225" s="136" t="str">
        <f>+IFERROR(F225*100/F224,"")</f>
        <v/>
      </c>
      <c r="H225" s="192"/>
      <c r="I225" s="136" t="str">
        <f>+IFERROR(H225*100/H224,"")</f>
        <v/>
      </c>
      <c r="J225" s="192"/>
      <c r="K225" s="136" t="str">
        <f>+IFERROR(J225*100/J224,"")</f>
        <v/>
      </c>
      <c r="L225" s="192"/>
      <c r="M225" s="138" t="str">
        <f>+IFERROR(L225*100/L224,"")</f>
        <v/>
      </c>
      <c r="N225" s="190"/>
      <c r="O225" s="190"/>
      <c r="P225" s="190"/>
      <c r="Q225" s="190"/>
      <c r="R225" s="190"/>
      <c r="S225" s="190"/>
      <c r="U225" s="1"/>
    </row>
    <row r="226" spans="1:21" s="71" customFormat="1" x14ac:dyDescent="0.3">
      <c r="A226" s="142" t="s">
        <v>132</v>
      </c>
      <c r="B226" s="192"/>
      <c r="C226" s="136" t="str">
        <f>+IFERROR(B226*100/B224,"")</f>
        <v/>
      </c>
      <c r="D226" s="192"/>
      <c r="E226" s="136" t="str">
        <f>+IFERROR(D226*100/D224,"")</f>
        <v/>
      </c>
      <c r="F226" s="193"/>
      <c r="G226" s="136" t="str">
        <f>+IFERROR(F226*100/F224,"")</f>
        <v/>
      </c>
      <c r="H226" s="192"/>
      <c r="I226" s="136" t="str">
        <f>+IFERROR(H226*100/H224,"")</f>
        <v/>
      </c>
      <c r="J226" s="192" t="str">
        <f t="shared" ref="J226" si="27">+IFERROR(I226*100/I224,"")</f>
        <v/>
      </c>
      <c r="K226" s="136" t="str">
        <f>+IFERROR(J226*100/J224,"")</f>
        <v/>
      </c>
      <c r="L226" s="192" t="str">
        <f t="shared" ref="L226" si="28">+IFERROR(K226*100/K224,"")</f>
        <v/>
      </c>
      <c r="M226" s="138" t="str">
        <f>+IFERROR(L226*100/L224,"")</f>
        <v/>
      </c>
      <c r="N226" s="190"/>
      <c r="O226" s="190"/>
      <c r="P226" s="190"/>
      <c r="Q226" s="190"/>
      <c r="R226" s="190"/>
      <c r="S226" s="190"/>
      <c r="U226" s="1"/>
    </row>
    <row r="227" spans="1:21" s="71" customFormat="1" x14ac:dyDescent="0.3">
      <c r="A227" s="104" t="s">
        <v>133</v>
      </c>
      <c r="B227" s="192"/>
      <c r="C227" s="136" t="str">
        <f>IF(B227=0,"",B227*100/B81)</f>
        <v/>
      </c>
      <c r="D227" s="192"/>
      <c r="E227" s="136" t="str">
        <f>IF(D227=0,"",D227*100/C81)</f>
        <v/>
      </c>
      <c r="F227" s="193"/>
      <c r="G227" s="136" t="str">
        <f>IF(F227=0,"",F227*100/D81)</f>
        <v/>
      </c>
      <c r="H227" s="192"/>
      <c r="I227" s="136" t="str">
        <f>IF(H227=0,"",H227*100/E81)</f>
        <v/>
      </c>
      <c r="J227" s="192"/>
      <c r="K227" s="136" t="str">
        <f>IF(J227=0,"",J227*100/F81)</f>
        <v/>
      </c>
      <c r="L227" s="192"/>
      <c r="M227" s="138" t="str">
        <f>IF(L227=0,"",L227*100/G81)</f>
        <v/>
      </c>
      <c r="N227" s="190"/>
      <c r="O227" s="190"/>
      <c r="P227" s="190"/>
      <c r="Q227" s="190"/>
      <c r="R227" s="190"/>
      <c r="S227" s="190"/>
      <c r="U227" s="1"/>
    </row>
    <row r="228" spans="1:21" s="71" customFormat="1" x14ac:dyDescent="0.3">
      <c r="A228" s="104" t="s">
        <v>134</v>
      </c>
      <c r="B228" s="135"/>
      <c r="C228" s="135"/>
      <c r="D228" s="135"/>
      <c r="E228" s="135"/>
      <c r="F228" s="135"/>
      <c r="G228" s="135"/>
      <c r="H228" s="135"/>
      <c r="I228" s="135"/>
      <c r="J228" s="135"/>
      <c r="K228" s="17"/>
      <c r="L228" s="135"/>
      <c r="M228" s="191"/>
      <c r="N228" s="190"/>
      <c r="O228" s="190"/>
      <c r="P228" s="190"/>
      <c r="Q228" s="190"/>
      <c r="R228" s="190"/>
      <c r="S228" s="190"/>
      <c r="U228" s="1"/>
    </row>
    <row r="229" spans="1:21" s="71" customFormat="1" x14ac:dyDescent="0.3">
      <c r="A229" s="104" t="s">
        <v>135</v>
      </c>
      <c r="B229" s="192"/>
      <c r="C229" s="136" t="str">
        <f>IF(B229=0,"",B229*100/B228)</f>
        <v/>
      </c>
      <c r="D229" s="192"/>
      <c r="E229" s="136" t="str">
        <f>IF(D229=0,"",D229*100/D228)</f>
        <v/>
      </c>
      <c r="F229" s="193"/>
      <c r="G229" s="136" t="str">
        <f>IF(F229=0,"",F229*100/F228)</f>
        <v/>
      </c>
      <c r="H229" s="192"/>
      <c r="I229" s="136" t="str">
        <f>IF(H229=0,"",H229*100/H228)</f>
        <v/>
      </c>
      <c r="J229" s="192"/>
      <c r="K229" s="136" t="str">
        <f>IF(J229=0,"",J229*100/J228)</f>
        <v/>
      </c>
      <c r="L229" s="192"/>
      <c r="M229" s="138" t="str">
        <f>IF(L229=0,"",L229*100/L228)</f>
        <v/>
      </c>
      <c r="N229" s="190"/>
      <c r="O229" s="190"/>
      <c r="P229" s="190"/>
      <c r="Q229" s="190"/>
      <c r="R229" s="190"/>
      <c r="S229" s="190"/>
      <c r="U229" s="1"/>
    </row>
    <row r="230" spans="1:21" s="71" customFormat="1" x14ac:dyDescent="0.3">
      <c r="A230" s="142" t="s">
        <v>136</v>
      </c>
      <c r="B230" s="192"/>
      <c r="C230" s="136" t="str">
        <f>+IFERROR(B230*100/B229,"")</f>
        <v/>
      </c>
      <c r="D230" s="192"/>
      <c r="E230" s="136" t="str">
        <f>+IFERROR(D230*100/D229,"")</f>
        <v/>
      </c>
      <c r="F230" s="193"/>
      <c r="G230" s="136" t="str">
        <f>+IFERROR(F230*100/F229,"")</f>
        <v/>
      </c>
      <c r="H230" s="192"/>
      <c r="I230" s="136" t="str">
        <f>+IFERROR(H230*100/H229,"")</f>
        <v/>
      </c>
      <c r="J230" s="192"/>
      <c r="K230" s="136" t="str">
        <f>+IFERROR(J230*100/J229,"")</f>
        <v/>
      </c>
      <c r="L230" s="192"/>
      <c r="M230" s="138" t="str">
        <f>+IFERROR(L230*100/L229,"")</f>
        <v/>
      </c>
      <c r="N230" s="190"/>
      <c r="O230" s="190"/>
      <c r="P230" s="190"/>
      <c r="Q230" s="190"/>
      <c r="R230" s="190"/>
      <c r="S230" s="190"/>
      <c r="U230" s="1"/>
    </row>
    <row r="231" spans="1:21" s="71" customFormat="1" x14ac:dyDescent="0.3">
      <c r="A231" s="142" t="s">
        <v>137</v>
      </c>
      <c r="B231" s="192"/>
      <c r="C231" s="136" t="str">
        <f>+IFERROR(B231*100/B229,"")</f>
        <v/>
      </c>
      <c r="D231" s="192"/>
      <c r="E231" s="136" t="str">
        <f>+IFERROR(D231*100/D229,"")</f>
        <v/>
      </c>
      <c r="F231" s="193"/>
      <c r="G231" s="136" t="str">
        <f>+IFERROR(F231*100/F229,"")</f>
        <v/>
      </c>
      <c r="H231" s="192"/>
      <c r="I231" s="136" t="str">
        <f>+IFERROR(H231*100/H229,"")</f>
        <v/>
      </c>
      <c r="J231" s="192" t="str">
        <f t="shared" ref="J231" si="29">+IFERROR(I231*100/I229,"")</f>
        <v/>
      </c>
      <c r="K231" s="136" t="str">
        <f>+IFERROR(J231*100/J229,"")</f>
        <v/>
      </c>
      <c r="L231" s="192" t="str">
        <f t="shared" ref="L231" si="30">+IFERROR(K231*100/K229,"")</f>
        <v/>
      </c>
      <c r="M231" s="138" t="str">
        <f>+IFERROR(L231*100/L229,"")</f>
        <v/>
      </c>
      <c r="N231" s="190"/>
      <c r="O231" s="190"/>
      <c r="P231" s="190"/>
      <c r="Q231" s="190"/>
      <c r="R231" s="190"/>
      <c r="S231" s="190"/>
      <c r="U231" s="1"/>
    </row>
    <row r="232" spans="1:21" s="71" customFormat="1" x14ac:dyDescent="0.3">
      <c r="A232" s="142" t="s">
        <v>138</v>
      </c>
      <c r="B232" s="194"/>
      <c r="C232" s="136">
        <f>+IFERROR(B232*100/H81,"")</f>
        <v>0</v>
      </c>
      <c r="D232" s="192"/>
      <c r="E232" s="136">
        <f>+IFERROR(D232*100/I81,"")</f>
        <v>0</v>
      </c>
      <c r="F232" s="193"/>
      <c r="G232" s="136">
        <f>+IFERROR(F232*100/J81,"")</f>
        <v>0</v>
      </c>
      <c r="H232" s="192"/>
      <c r="I232" s="136">
        <f>+IFERROR(H232*100/K81,"")</f>
        <v>0</v>
      </c>
      <c r="J232" s="192"/>
      <c r="K232" s="136">
        <f>+IFERROR(J232*100/L81,"")</f>
        <v>0</v>
      </c>
      <c r="L232" s="192"/>
      <c r="M232" s="138">
        <f>+IFERROR(L232*100/M81,"")</f>
        <v>0</v>
      </c>
      <c r="N232" s="190"/>
      <c r="O232" s="190"/>
      <c r="P232" s="190"/>
      <c r="Q232" s="190"/>
      <c r="R232" s="190"/>
      <c r="S232" s="190"/>
      <c r="U232" s="1"/>
    </row>
    <row r="233" spans="1:21" s="71" customFormat="1" x14ac:dyDescent="0.3">
      <c r="A233" s="142" t="s">
        <v>139</v>
      </c>
      <c r="B233" s="194"/>
      <c r="C233" s="136">
        <f>+IFERROR(B233*100/H81,"")</f>
        <v>0</v>
      </c>
      <c r="D233" s="192"/>
      <c r="E233" s="136">
        <f>+IFERROR(D233*100/I81,"")</f>
        <v>0</v>
      </c>
      <c r="F233" s="193"/>
      <c r="G233" s="136">
        <f>+IFERROR(F233*100/J81,"")</f>
        <v>0</v>
      </c>
      <c r="H233" s="192"/>
      <c r="I233" s="136">
        <f>+IFERROR(H233*100/K81,"")</f>
        <v>0</v>
      </c>
      <c r="J233" s="192"/>
      <c r="K233" s="136">
        <f>+IFERROR(J233*100/L81,"")</f>
        <v>0</v>
      </c>
      <c r="L233" s="192"/>
      <c r="M233" s="138">
        <f>+IFERROR(L233*100/M81,"")</f>
        <v>0</v>
      </c>
      <c r="N233" s="190"/>
      <c r="O233" s="190"/>
      <c r="P233" s="190"/>
      <c r="Q233" s="190"/>
      <c r="R233" s="190"/>
      <c r="S233" s="190"/>
      <c r="U233" s="1"/>
    </row>
    <row r="234" spans="1:21" s="71" customFormat="1" x14ac:dyDescent="0.3">
      <c r="A234" s="142" t="s">
        <v>140</v>
      </c>
      <c r="B234" s="192">
        <v>1</v>
      </c>
      <c r="C234" s="136">
        <f>IFERROR(B234*100/(B81+H81),"")</f>
        <v>16.666666666666668</v>
      </c>
      <c r="D234" s="192">
        <v>1</v>
      </c>
      <c r="E234" s="136">
        <f>IFERROR(D234*100/(C81+I81),"")</f>
        <v>16.666666666666668</v>
      </c>
      <c r="F234" s="193">
        <v>1</v>
      </c>
      <c r="G234" s="136">
        <f>IFERROR(F234*100/(D81+J81),"")</f>
        <v>14.285714285714286</v>
      </c>
      <c r="H234" s="192">
        <v>2</v>
      </c>
      <c r="I234" s="136">
        <f>IFERROR(H234*100/(K81+E81),"")</f>
        <v>28.571428571428573</v>
      </c>
      <c r="J234" s="192">
        <v>3</v>
      </c>
      <c r="K234" s="136">
        <f>IFERROR(J234*100/(F81+L81),"")</f>
        <v>37.5</v>
      </c>
      <c r="L234" s="192">
        <v>3</v>
      </c>
      <c r="M234" s="138">
        <f>IFERROR(L234*100/(G81+M81),"")</f>
        <v>33.333333333333336</v>
      </c>
      <c r="N234" s="190"/>
      <c r="O234" s="190"/>
      <c r="P234" s="190"/>
      <c r="Q234" s="190"/>
      <c r="R234" s="190"/>
      <c r="S234" s="190"/>
      <c r="U234" s="1"/>
    </row>
    <row r="235" spans="1:21" s="71" customFormat="1" x14ac:dyDescent="0.3">
      <c r="A235" s="142" t="s">
        <v>141</v>
      </c>
      <c r="B235" s="192"/>
      <c r="C235" s="136">
        <f>IFERROR(B235*100/(N81+B87+H87),"")</f>
        <v>0</v>
      </c>
      <c r="D235" s="192"/>
      <c r="E235" s="136">
        <f>IFERROR(D235*100/(O81+C87+I87),"")</f>
        <v>0</v>
      </c>
      <c r="F235" s="193"/>
      <c r="G235" s="136">
        <f>IFERROR(F235*100/(P81+D87+J87),"")</f>
        <v>0</v>
      </c>
      <c r="H235" s="192"/>
      <c r="I235" s="136">
        <f>IFERROR(H235*100/(Q81+E87+K87),"")</f>
        <v>0</v>
      </c>
      <c r="J235" s="192"/>
      <c r="K235" s="136">
        <f>IFERROR(J235*100/(R81+F87+L87),"")</f>
        <v>0</v>
      </c>
      <c r="L235" s="192"/>
      <c r="M235" s="138">
        <f>IFERROR(L235*100/(S81+G87+M87),"")</f>
        <v>0</v>
      </c>
      <c r="N235" s="190"/>
      <c r="O235" s="190"/>
      <c r="P235" s="190"/>
      <c r="Q235" s="190"/>
      <c r="R235" s="190"/>
      <c r="S235" s="190"/>
      <c r="U235" s="1"/>
    </row>
    <row r="236" spans="1:21" s="71" customFormat="1" x14ac:dyDescent="0.2">
      <c r="A236" s="142" t="s">
        <v>142</v>
      </c>
      <c r="B236" s="192">
        <v>1</v>
      </c>
      <c r="C236" s="136">
        <f>+IFERROR(B236*100/N87,"")</f>
        <v>5.5555555555555554</v>
      </c>
      <c r="D236" s="192">
        <v>1</v>
      </c>
      <c r="E236" s="136">
        <f>+IFERROR(D236*100/O87,"")</f>
        <v>5.5555555555555554</v>
      </c>
      <c r="F236" s="193">
        <v>1</v>
      </c>
      <c r="G236" s="136">
        <f>+IFERROR(F236*100/P87,"")</f>
        <v>4.7619047619047619</v>
      </c>
      <c r="H236" s="192">
        <v>2</v>
      </c>
      <c r="I236" s="136">
        <f>+IFERROR(H236*100/Q87,"")</f>
        <v>9.5238095238095237</v>
      </c>
      <c r="J236" s="192">
        <v>3</v>
      </c>
      <c r="K236" s="136">
        <f>+IFERROR(J236*100/R87,"")</f>
        <v>12.5</v>
      </c>
      <c r="L236" s="192">
        <v>3</v>
      </c>
      <c r="M236" s="138">
        <f>+IFERROR(L236*100/S87,"")</f>
        <v>11.111111111111111</v>
      </c>
      <c r="N236" s="190"/>
      <c r="O236" s="190"/>
      <c r="P236" s="190"/>
      <c r="Q236" s="190"/>
      <c r="R236" s="190"/>
      <c r="S236" s="190"/>
    </row>
    <row r="237" spans="1:21" s="71" customFormat="1" x14ac:dyDescent="0.2">
      <c r="A237" s="142" t="s">
        <v>143</v>
      </c>
      <c r="B237" s="192">
        <v>0</v>
      </c>
      <c r="C237" s="136">
        <f>+IFERROR(B237*100/($B$81+$H$81),"")</f>
        <v>0</v>
      </c>
      <c r="D237" s="192">
        <v>0</v>
      </c>
      <c r="E237" s="136">
        <f>+IFERROR(D237*100/($C$81+$I$81),"")</f>
        <v>0</v>
      </c>
      <c r="F237" s="193">
        <v>0</v>
      </c>
      <c r="G237" s="136">
        <f>+IFERROR(F237*100/($D$81+$J$81),"")</f>
        <v>0</v>
      </c>
      <c r="H237" s="192">
        <v>0</v>
      </c>
      <c r="I237" s="136">
        <f>+IFERROR(H237*100/($E$81+$K$81),"")</f>
        <v>0</v>
      </c>
      <c r="J237" s="192">
        <v>0</v>
      </c>
      <c r="K237" s="136">
        <f>+IFERROR(J237*100/($F$81+$L$81),"")</f>
        <v>0</v>
      </c>
      <c r="L237" s="192">
        <v>0</v>
      </c>
      <c r="M237" s="138">
        <f>+IFERROR(L237*100/($G$81+$M$81),"")</f>
        <v>0</v>
      </c>
      <c r="N237" s="190"/>
      <c r="O237" s="190"/>
      <c r="P237" s="190"/>
      <c r="Q237" s="190"/>
      <c r="R237" s="190"/>
      <c r="S237" s="190"/>
    </row>
    <row r="238" spans="1:21" s="71" customFormat="1" x14ac:dyDescent="0.2">
      <c r="A238" s="142" t="s">
        <v>144</v>
      </c>
      <c r="B238" s="192">
        <v>0</v>
      </c>
      <c r="C238" s="136">
        <f>+IFERROR(B238*100/($B$81+$H$81),"")</f>
        <v>0</v>
      </c>
      <c r="D238" s="192">
        <v>0</v>
      </c>
      <c r="E238" s="136">
        <f>+IFERROR(D238*100/($C$81+$I$81),"")</f>
        <v>0</v>
      </c>
      <c r="F238" s="193">
        <v>0</v>
      </c>
      <c r="G238" s="136">
        <f>+IFERROR(F238*100/($D$81+$J$81),"")</f>
        <v>0</v>
      </c>
      <c r="H238" s="192">
        <v>0</v>
      </c>
      <c r="I238" s="136">
        <f>+IFERROR(H238*100/($E$81+$K$81),"")</f>
        <v>0</v>
      </c>
      <c r="J238" s="192">
        <v>0</v>
      </c>
      <c r="K238" s="136">
        <f>+IFERROR(J238*100/($F$81+$L$81),"")</f>
        <v>0</v>
      </c>
      <c r="L238" s="192">
        <v>0</v>
      </c>
      <c r="M238" s="138">
        <f>+IFERROR(L238*100/($G$81+$M$81),"")</f>
        <v>0</v>
      </c>
      <c r="N238" s="190"/>
      <c r="O238" s="190"/>
      <c r="P238" s="190"/>
      <c r="Q238" s="190"/>
      <c r="R238" s="190"/>
      <c r="S238" s="190"/>
    </row>
    <row r="239" spans="1:21" s="71" customFormat="1" x14ac:dyDescent="0.2">
      <c r="A239" s="142" t="s">
        <v>145</v>
      </c>
      <c r="B239" s="192">
        <v>9</v>
      </c>
      <c r="C239" s="136">
        <f>+IFERROR(B239*100/$N$111,"")</f>
        <v>21.951219512195124</v>
      </c>
      <c r="D239" s="192">
        <v>9</v>
      </c>
      <c r="E239" s="136">
        <f>+IFERROR(D239*100/$O$111,"")</f>
        <v>19.565217391304348</v>
      </c>
      <c r="F239" s="193">
        <v>9</v>
      </c>
      <c r="G239" s="136">
        <f>+IFERROR(F239*100/$P$111,"")</f>
        <v>18.367346938775512</v>
      </c>
      <c r="H239" s="192">
        <v>9</v>
      </c>
      <c r="I239" s="136">
        <f>+IFERROR(H239*100/$Q$111,"")</f>
        <v>18.367346938775512</v>
      </c>
      <c r="J239" s="192">
        <v>9</v>
      </c>
      <c r="K239" s="136">
        <f>+IFERROR(J239*100/$R$111,"")</f>
        <v>18</v>
      </c>
      <c r="L239" s="192">
        <v>9</v>
      </c>
      <c r="M239" s="138">
        <f>+IFERROR(L239*100/$S$111,"")</f>
        <v>16.981132075471699</v>
      </c>
      <c r="N239" s="190"/>
      <c r="O239" s="190"/>
      <c r="P239" s="190"/>
      <c r="Q239" s="190"/>
      <c r="R239" s="190"/>
      <c r="S239" s="190"/>
    </row>
    <row r="240" spans="1:21" s="71" customFormat="1" x14ac:dyDescent="0.2">
      <c r="A240" s="142" t="s">
        <v>146</v>
      </c>
      <c r="B240" s="192">
        <v>9</v>
      </c>
      <c r="C240" s="136">
        <f>+IFERROR(B240*100/$N$111,"")</f>
        <v>21.951219512195124</v>
      </c>
      <c r="D240" s="192">
        <v>9</v>
      </c>
      <c r="E240" s="136">
        <f>+IFERROR(D240*100/$O$111,"")</f>
        <v>19.565217391304348</v>
      </c>
      <c r="F240" s="193">
        <v>9</v>
      </c>
      <c r="G240" s="136">
        <f>+IFERROR(F240*100/$P$111,"")</f>
        <v>18.367346938775512</v>
      </c>
      <c r="H240" s="192">
        <v>9</v>
      </c>
      <c r="I240" s="136">
        <f>+IFERROR(H240*100/$Q$111,"")</f>
        <v>18.367346938775512</v>
      </c>
      <c r="J240" s="192">
        <v>9</v>
      </c>
      <c r="K240" s="136">
        <f>+IFERROR(J240*100/$R$111,"")</f>
        <v>18</v>
      </c>
      <c r="L240" s="192">
        <v>9</v>
      </c>
      <c r="M240" s="138">
        <f>+IFERROR(L240*100/$S$111,"")</f>
        <v>16.981132075471699</v>
      </c>
      <c r="N240" s="190"/>
      <c r="O240" s="190"/>
      <c r="P240" s="190"/>
      <c r="Q240" s="190"/>
      <c r="R240" s="190"/>
      <c r="S240" s="190"/>
    </row>
    <row r="241" spans="1:31" s="71" customFormat="1" ht="33" x14ac:dyDescent="0.2">
      <c r="A241" s="142" t="s">
        <v>147</v>
      </c>
      <c r="B241" s="192">
        <v>9</v>
      </c>
      <c r="C241" s="136">
        <f>+IFERROR(B241*100/$N$111,"")</f>
        <v>21.951219512195124</v>
      </c>
      <c r="D241" s="192">
        <v>9</v>
      </c>
      <c r="E241" s="136">
        <f>+IFERROR(D241*100/$O$111,"")</f>
        <v>19.565217391304348</v>
      </c>
      <c r="F241" s="193">
        <v>9</v>
      </c>
      <c r="G241" s="136">
        <f>+IFERROR(F241*100/$P$111,"")</f>
        <v>18.367346938775512</v>
      </c>
      <c r="H241" s="192">
        <v>9</v>
      </c>
      <c r="I241" s="136">
        <f>+IFERROR(H241*100/$Q$111,"")</f>
        <v>18.367346938775512</v>
      </c>
      <c r="J241" s="192">
        <v>9</v>
      </c>
      <c r="K241" s="136">
        <f>+IFERROR(J241*100/$R$111,"")</f>
        <v>18</v>
      </c>
      <c r="L241" s="192">
        <v>9</v>
      </c>
      <c r="M241" s="138">
        <f>+IFERROR(L241*100/$S$111,"")</f>
        <v>16.981132075471699</v>
      </c>
      <c r="N241" s="190"/>
      <c r="O241" s="190"/>
      <c r="P241" s="190"/>
      <c r="Q241" s="190"/>
      <c r="R241" s="190"/>
      <c r="S241" s="190"/>
    </row>
    <row r="242" spans="1:31" s="71" customFormat="1" ht="33" x14ac:dyDescent="0.2">
      <c r="A242" s="195" t="s">
        <v>148</v>
      </c>
      <c r="B242" s="192"/>
      <c r="C242" s="136" t="str">
        <f>IF(B242=0,"",B242*100/(B81+H81))</f>
        <v/>
      </c>
      <c r="D242" s="192"/>
      <c r="E242" s="136" t="str">
        <f>IF(D242=0,"",D242*100/(C81+I81))</f>
        <v/>
      </c>
      <c r="F242" s="193"/>
      <c r="G242" s="136" t="str">
        <f>IF(F242=0,"",F242*100/(D81+J81))</f>
        <v/>
      </c>
      <c r="H242" s="192"/>
      <c r="I242" s="136" t="str">
        <f>IF(H242=0,"",H242*100/(E81+K81))</f>
        <v/>
      </c>
      <c r="J242" s="192"/>
      <c r="K242" s="136" t="str">
        <f>IF(J242=0,"",J242*100/(F81+L81))</f>
        <v/>
      </c>
      <c r="L242" s="192"/>
      <c r="M242" s="138" t="str">
        <f>IF(L242=0,"",L242*100/(G81+M81))</f>
        <v/>
      </c>
      <c r="N242" s="171"/>
      <c r="O242" s="171"/>
      <c r="P242" s="171"/>
      <c r="Q242" s="171"/>
      <c r="R242" s="171"/>
      <c r="S242" s="171"/>
    </row>
    <row r="243" spans="1:31" s="71" customFormat="1" ht="33" x14ac:dyDescent="0.2">
      <c r="A243" s="172" t="s">
        <v>149</v>
      </c>
      <c r="B243" s="196"/>
      <c r="C243" s="145" t="str">
        <f>IF(B243=0,"",B243*100/(B81+H81))</f>
        <v/>
      </c>
      <c r="D243" s="196"/>
      <c r="E243" s="145" t="str">
        <f>IF(D243=0,"",D243*100/(C81+I81))</f>
        <v/>
      </c>
      <c r="F243" s="197"/>
      <c r="G243" s="145" t="str">
        <f>IF(F243=0,"",F243*100/(D81+J81))</f>
        <v/>
      </c>
      <c r="H243" s="196"/>
      <c r="I243" s="145" t="str">
        <f>IF(H243=0,"",H243*100/(E81+K81))</f>
        <v/>
      </c>
      <c r="J243" s="196"/>
      <c r="K243" s="145" t="str">
        <f>IF(J243=0,"",J243*100/(F81+L81))</f>
        <v/>
      </c>
      <c r="L243" s="196"/>
      <c r="M243" s="146" t="str">
        <f>IF(L243=0,"",L243*100/(G81+M81))</f>
        <v/>
      </c>
      <c r="N243" s="171"/>
      <c r="O243" s="171"/>
      <c r="P243" s="171"/>
      <c r="Q243" s="171"/>
      <c r="R243" s="171"/>
      <c r="S243" s="171"/>
    </row>
    <row r="244" spans="1:31" s="71" customFormat="1" x14ac:dyDescent="0.2">
      <c r="A244" s="198"/>
      <c r="B244" s="198"/>
      <c r="C244" s="199"/>
      <c r="D244" s="199"/>
      <c r="E244" s="199"/>
      <c r="F244" s="199"/>
      <c r="G244" s="199"/>
      <c r="H244" s="199"/>
      <c r="I244" s="199"/>
      <c r="J244" s="199"/>
      <c r="K244" s="199"/>
      <c r="L244" s="199"/>
      <c r="M244" s="199"/>
      <c r="N244" s="199"/>
      <c r="O244" s="199"/>
      <c r="P244" s="199"/>
      <c r="Q244" s="199"/>
      <c r="R244" s="199"/>
      <c r="S244" s="200"/>
      <c r="T244" s="200"/>
      <c r="U244" s="200"/>
      <c r="V244" s="200"/>
      <c r="W244" s="200"/>
      <c r="X244" s="200"/>
      <c r="Y244" s="200"/>
      <c r="Z244" s="200"/>
      <c r="AA244" s="200"/>
      <c r="AB244" s="200"/>
      <c r="AC244" s="200"/>
      <c r="AD244" s="200"/>
      <c r="AE244" s="200"/>
    </row>
    <row r="245" spans="1:31" s="71" customFormat="1" x14ac:dyDescent="0.2">
      <c r="A245" s="183" t="s">
        <v>126</v>
      </c>
      <c r="B245" s="183"/>
      <c r="C245" s="183"/>
      <c r="D245" s="183"/>
      <c r="E245" s="183"/>
      <c r="F245" s="183"/>
      <c r="G245" s="183"/>
      <c r="H245" s="183"/>
      <c r="I245" s="183"/>
      <c r="J245" s="183"/>
      <c r="K245" s="183"/>
      <c r="L245" s="183"/>
      <c r="M245" s="183"/>
      <c r="N245" s="183"/>
      <c r="O245" s="183"/>
      <c r="P245" s="183"/>
      <c r="Q245" s="183"/>
      <c r="R245" s="183"/>
      <c r="S245" s="183"/>
    </row>
    <row r="246" spans="1:31" s="71" customFormat="1" x14ac:dyDescent="0.2">
      <c r="A246" s="372" t="s">
        <v>150</v>
      </c>
      <c r="B246" s="375">
        <v>2013</v>
      </c>
      <c r="C246" s="376"/>
      <c r="D246" s="377"/>
      <c r="E246" s="375">
        <v>2014</v>
      </c>
      <c r="F246" s="376"/>
      <c r="G246" s="377"/>
      <c r="H246" s="378">
        <v>2015</v>
      </c>
      <c r="I246" s="379"/>
      <c r="J246" s="379"/>
      <c r="K246" s="378">
        <v>2016</v>
      </c>
      <c r="L246" s="379"/>
      <c r="M246" s="379"/>
      <c r="N246" s="375">
        <v>2017</v>
      </c>
      <c r="O246" s="376"/>
      <c r="P246" s="377"/>
      <c r="Q246" s="375">
        <v>2018</v>
      </c>
      <c r="R246" s="376"/>
      <c r="S246" s="377"/>
    </row>
    <row r="247" spans="1:31" s="71" customFormat="1" x14ac:dyDescent="0.2">
      <c r="A247" s="373"/>
      <c r="B247" s="184" t="s">
        <v>151</v>
      </c>
      <c r="C247" s="378" t="s">
        <v>152</v>
      </c>
      <c r="D247" s="381"/>
      <c r="E247" s="184" t="s">
        <v>151</v>
      </c>
      <c r="F247" s="378" t="s">
        <v>152</v>
      </c>
      <c r="G247" s="381"/>
      <c r="H247" s="184" t="s">
        <v>151</v>
      </c>
      <c r="I247" s="378" t="s">
        <v>152</v>
      </c>
      <c r="J247" s="381"/>
      <c r="K247" s="184" t="s">
        <v>151</v>
      </c>
      <c r="L247" s="378" t="s">
        <v>152</v>
      </c>
      <c r="M247" s="381"/>
      <c r="N247" s="184" t="s">
        <v>151</v>
      </c>
      <c r="O247" s="378" t="s">
        <v>152</v>
      </c>
      <c r="P247" s="381"/>
      <c r="Q247" s="184" t="s">
        <v>151</v>
      </c>
      <c r="R247" s="378" t="s">
        <v>152</v>
      </c>
      <c r="S247" s="381"/>
    </row>
    <row r="248" spans="1:31" s="71" customFormat="1" x14ac:dyDescent="0.2">
      <c r="A248" s="374"/>
      <c r="B248" s="184" t="s">
        <v>83</v>
      </c>
      <c r="C248" s="184" t="s">
        <v>83</v>
      </c>
      <c r="D248" s="184" t="s">
        <v>84</v>
      </c>
      <c r="E248" s="184" t="s">
        <v>83</v>
      </c>
      <c r="F248" s="184" t="s">
        <v>83</v>
      </c>
      <c r="G248" s="184" t="s">
        <v>84</v>
      </c>
      <c r="H248" s="184" t="s">
        <v>83</v>
      </c>
      <c r="I248" s="184" t="s">
        <v>83</v>
      </c>
      <c r="J248" s="184" t="s">
        <v>84</v>
      </c>
      <c r="K248" s="184" t="s">
        <v>83</v>
      </c>
      <c r="L248" s="184" t="s">
        <v>83</v>
      </c>
      <c r="M248" s="184" t="s">
        <v>84</v>
      </c>
      <c r="N248" s="184" t="s">
        <v>83</v>
      </c>
      <c r="O248" s="184" t="s">
        <v>83</v>
      </c>
      <c r="P248" s="184" t="s">
        <v>84</v>
      </c>
      <c r="Q248" s="184" t="s">
        <v>83</v>
      </c>
      <c r="R248" s="184" t="s">
        <v>83</v>
      </c>
      <c r="S248" s="184" t="s">
        <v>84</v>
      </c>
    </row>
    <row r="249" spans="1:31" s="203" customFormat="1" x14ac:dyDescent="0.2">
      <c r="A249" s="128" t="s">
        <v>153</v>
      </c>
      <c r="B249" s="201"/>
      <c r="C249" s="202"/>
      <c r="D249" s="187" t="str">
        <f t="shared" ref="D249:D267" si="31">IF(C249=0,"",C249*100/B249)</f>
        <v/>
      </c>
      <c r="E249" s="201"/>
      <c r="F249" s="202"/>
      <c r="G249" s="187" t="str">
        <f t="shared" ref="G249:G267" si="32">IF(F249=0,"",F249*100/E249)</f>
        <v/>
      </c>
      <c r="H249" s="201"/>
      <c r="I249" s="202"/>
      <c r="J249" s="187" t="str">
        <f t="shared" ref="J249:J267" si="33">IF(I249=0,"",I249*100/H249)</f>
        <v/>
      </c>
      <c r="K249" s="201"/>
      <c r="L249" s="202"/>
      <c r="M249" s="187" t="str">
        <f t="shared" ref="M249:M267" si="34">IF(L249=0,"",L249*100/K249)</f>
        <v/>
      </c>
      <c r="N249" s="201"/>
      <c r="O249" s="202"/>
      <c r="P249" s="187" t="str">
        <f t="shared" ref="P249:P267" si="35">IF(O249=0,"",O249*100/N249)</f>
        <v/>
      </c>
      <c r="Q249" s="201"/>
      <c r="R249" s="202"/>
      <c r="S249" s="189" t="str">
        <f t="shared" ref="S249:S267" si="36">IF(R249=0,"",R249*100/Q249)</f>
        <v/>
      </c>
    </row>
    <row r="250" spans="1:31" s="203" customFormat="1" x14ac:dyDescent="0.2">
      <c r="A250" s="128" t="s">
        <v>154</v>
      </c>
      <c r="B250" s="204"/>
      <c r="C250" s="205"/>
      <c r="D250" s="136" t="str">
        <f t="shared" si="31"/>
        <v/>
      </c>
      <c r="E250" s="204"/>
      <c r="F250" s="205"/>
      <c r="G250" s="136" t="str">
        <f t="shared" si="32"/>
        <v/>
      </c>
      <c r="H250" s="204"/>
      <c r="I250" s="205"/>
      <c r="J250" s="136" t="str">
        <f t="shared" si="33"/>
        <v/>
      </c>
      <c r="K250" s="204"/>
      <c r="L250" s="205"/>
      <c r="M250" s="136" t="str">
        <f t="shared" si="34"/>
        <v/>
      </c>
      <c r="N250" s="204"/>
      <c r="O250" s="205"/>
      <c r="P250" s="136" t="str">
        <f t="shared" si="35"/>
        <v/>
      </c>
      <c r="Q250" s="204"/>
      <c r="R250" s="205"/>
      <c r="S250" s="138" t="str">
        <f t="shared" si="36"/>
        <v/>
      </c>
    </row>
    <row r="251" spans="1:31" s="71" customFormat="1" x14ac:dyDescent="0.2">
      <c r="A251" s="152" t="s">
        <v>155</v>
      </c>
      <c r="B251" s="204"/>
      <c r="C251" s="192"/>
      <c r="D251" s="136" t="str">
        <f t="shared" si="31"/>
        <v/>
      </c>
      <c r="E251" s="204"/>
      <c r="F251" s="192"/>
      <c r="G251" s="136" t="str">
        <f t="shared" si="32"/>
        <v/>
      </c>
      <c r="H251" s="204"/>
      <c r="I251" s="192"/>
      <c r="J251" s="136" t="str">
        <f t="shared" si="33"/>
        <v/>
      </c>
      <c r="K251" s="204"/>
      <c r="L251" s="192"/>
      <c r="M251" s="136" t="str">
        <f t="shared" si="34"/>
        <v/>
      </c>
      <c r="N251" s="204"/>
      <c r="O251" s="192"/>
      <c r="P251" s="136" t="str">
        <f t="shared" si="35"/>
        <v/>
      </c>
      <c r="Q251" s="204"/>
      <c r="R251" s="192"/>
      <c r="S251" s="138" t="str">
        <f t="shared" si="36"/>
        <v/>
      </c>
    </row>
    <row r="252" spans="1:31" s="71" customFormat="1" x14ac:dyDescent="0.2">
      <c r="A252" s="152" t="s">
        <v>156</v>
      </c>
      <c r="B252" s="204"/>
      <c r="C252" s="192"/>
      <c r="D252" s="136" t="str">
        <f t="shared" si="31"/>
        <v/>
      </c>
      <c r="E252" s="204"/>
      <c r="F252" s="192"/>
      <c r="G252" s="136" t="str">
        <f t="shared" si="32"/>
        <v/>
      </c>
      <c r="H252" s="204"/>
      <c r="I252" s="192"/>
      <c r="J252" s="136" t="str">
        <f t="shared" si="33"/>
        <v/>
      </c>
      <c r="K252" s="204"/>
      <c r="L252" s="192"/>
      <c r="M252" s="136" t="str">
        <f t="shared" si="34"/>
        <v/>
      </c>
      <c r="N252" s="204"/>
      <c r="O252" s="192"/>
      <c r="P252" s="136" t="str">
        <f t="shared" si="35"/>
        <v/>
      </c>
      <c r="Q252" s="204"/>
      <c r="R252" s="192"/>
      <c r="S252" s="138" t="str">
        <f t="shared" si="36"/>
        <v/>
      </c>
    </row>
    <row r="253" spans="1:31" s="71" customFormat="1" x14ac:dyDescent="0.2">
      <c r="A253" s="152" t="s">
        <v>157</v>
      </c>
      <c r="B253" s="206" t="str">
        <f>IF(C251=0,"",(C251+C252))</f>
        <v/>
      </c>
      <c r="C253" s="192"/>
      <c r="D253" s="136" t="str">
        <f t="shared" si="31"/>
        <v/>
      </c>
      <c r="E253" s="206" t="str">
        <f>IF(F251=0,"",(F251+F252))</f>
        <v/>
      </c>
      <c r="F253" s="192"/>
      <c r="G253" s="136" t="str">
        <f t="shared" si="32"/>
        <v/>
      </c>
      <c r="H253" s="206" t="str">
        <f>IF(I251=0,"",(I251+I252))</f>
        <v/>
      </c>
      <c r="I253" s="135"/>
      <c r="J253" s="136" t="str">
        <f t="shared" si="33"/>
        <v/>
      </c>
      <c r="K253" s="206" t="str">
        <f>IF(L251=0,"",(L251+L252))</f>
        <v/>
      </c>
      <c r="L253" s="192"/>
      <c r="M253" s="136" t="str">
        <f t="shared" si="34"/>
        <v/>
      </c>
      <c r="N253" s="206" t="str">
        <f>IF(O251=0,"",(O251+O252))</f>
        <v/>
      </c>
      <c r="O253" s="192"/>
      <c r="P253" s="136" t="str">
        <f t="shared" si="35"/>
        <v/>
      </c>
      <c r="Q253" s="206" t="str">
        <f>IF(R251=0,"",(R251+R252))</f>
        <v/>
      </c>
      <c r="R253" s="192"/>
      <c r="S253" s="138" t="str">
        <f t="shared" si="36"/>
        <v/>
      </c>
    </row>
    <row r="254" spans="1:31" s="71" customFormat="1" x14ac:dyDescent="0.2">
      <c r="A254" s="152" t="s">
        <v>158</v>
      </c>
      <c r="B254" s="206" t="str">
        <f>IF(C251=0,"",C251)</f>
        <v/>
      </c>
      <c r="C254" s="192"/>
      <c r="D254" s="136" t="str">
        <f t="shared" si="31"/>
        <v/>
      </c>
      <c r="E254" s="206" t="str">
        <f>IF(F251=0,"",F251)</f>
        <v/>
      </c>
      <c r="F254" s="192"/>
      <c r="G254" s="136" t="str">
        <f t="shared" si="32"/>
        <v/>
      </c>
      <c r="H254" s="206" t="str">
        <f>IF(I251=0,"",I251)</f>
        <v/>
      </c>
      <c r="I254" s="135"/>
      <c r="J254" s="136" t="str">
        <f t="shared" si="33"/>
        <v/>
      </c>
      <c r="K254" s="206" t="str">
        <f>IF(L251=0,"",L251)</f>
        <v/>
      </c>
      <c r="L254" s="192"/>
      <c r="M254" s="136" t="str">
        <f t="shared" si="34"/>
        <v/>
      </c>
      <c r="N254" s="206" t="str">
        <f>IF(O251=0,"",O251)</f>
        <v/>
      </c>
      <c r="O254" s="192"/>
      <c r="P254" s="136" t="str">
        <f t="shared" si="35"/>
        <v/>
      </c>
      <c r="Q254" s="206" t="str">
        <f>IF(R251=0,"",R251)</f>
        <v/>
      </c>
      <c r="R254" s="192"/>
      <c r="S254" s="138" t="str">
        <f t="shared" si="36"/>
        <v/>
      </c>
    </row>
    <row r="255" spans="1:31" s="71" customFormat="1" x14ac:dyDescent="0.2">
      <c r="A255" s="152" t="s">
        <v>159</v>
      </c>
      <c r="B255" s="206" t="str">
        <f>IF(C252=0,"",C252)</f>
        <v/>
      </c>
      <c r="C255" s="192"/>
      <c r="D255" s="136" t="str">
        <f t="shared" si="31"/>
        <v/>
      </c>
      <c r="E255" s="206" t="str">
        <f>IF(F252=0,"",F252)</f>
        <v/>
      </c>
      <c r="F255" s="192"/>
      <c r="G255" s="136" t="str">
        <f t="shared" si="32"/>
        <v/>
      </c>
      <c r="H255" s="206" t="str">
        <f>IF(I252=0,"",I252)</f>
        <v/>
      </c>
      <c r="I255" s="135"/>
      <c r="J255" s="136" t="str">
        <f t="shared" si="33"/>
        <v/>
      </c>
      <c r="K255" s="206" t="str">
        <f>IF(L252=0,"",L252)</f>
        <v/>
      </c>
      <c r="L255" s="192"/>
      <c r="M255" s="136" t="str">
        <f t="shared" si="34"/>
        <v/>
      </c>
      <c r="N255" s="206" t="str">
        <f>IF(O252=0,"",O252)</f>
        <v/>
      </c>
      <c r="O255" s="192"/>
      <c r="P255" s="136" t="str">
        <f t="shared" si="35"/>
        <v/>
      </c>
      <c r="Q255" s="206" t="str">
        <f>IF(R252=0,"",R252)</f>
        <v/>
      </c>
      <c r="R255" s="192"/>
      <c r="S255" s="138" t="str">
        <f t="shared" si="36"/>
        <v/>
      </c>
    </row>
    <row r="256" spans="1:31" s="71" customFormat="1" ht="33" x14ac:dyDescent="0.2">
      <c r="A256" s="152" t="s">
        <v>160</v>
      </c>
      <c r="B256" s="206" t="str">
        <f>IF(C254=0,"",(C254+C255))</f>
        <v/>
      </c>
      <c r="C256" s="192"/>
      <c r="D256" s="136" t="str">
        <f t="shared" si="31"/>
        <v/>
      </c>
      <c r="E256" s="206" t="str">
        <f>IF(F254=0,"",(F254+F255))</f>
        <v/>
      </c>
      <c r="F256" s="192"/>
      <c r="G256" s="136" t="str">
        <f t="shared" si="32"/>
        <v/>
      </c>
      <c r="H256" s="206" t="str">
        <f>IF(I254=0,"",(I254+I255))</f>
        <v/>
      </c>
      <c r="I256" s="135"/>
      <c r="J256" s="136" t="str">
        <f t="shared" si="33"/>
        <v/>
      </c>
      <c r="K256" s="206" t="str">
        <f>IF(L254=0,"",(L254+L255))</f>
        <v/>
      </c>
      <c r="L256" s="192"/>
      <c r="M256" s="136" t="str">
        <f t="shared" si="34"/>
        <v/>
      </c>
      <c r="N256" s="206" t="str">
        <f>IF(O254=0,"",(O254+O255))</f>
        <v/>
      </c>
      <c r="O256" s="192"/>
      <c r="P256" s="136" t="str">
        <f t="shared" si="35"/>
        <v/>
      </c>
      <c r="Q256" s="206" t="str">
        <f>IF(R254=0,"",(R254+R255))</f>
        <v/>
      </c>
      <c r="R256" s="192"/>
      <c r="S256" s="138" t="str">
        <f t="shared" si="36"/>
        <v/>
      </c>
    </row>
    <row r="257" spans="1:31" s="71" customFormat="1" x14ac:dyDescent="0.2">
      <c r="A257" s="118" t="s">
        <v>161</v>
      </c>
      <c r="B257" s="204"/>
      <c r="C257" s="205"/>
      <c r="D257" s="136" t="str">
        <f t="shared" si="31"/>
        <v/>
      </c>
      <c r="E257" s="204"/>
      <c r="F257" s="205"/>
      <c r="G257" s="136" t="str">
        <f t="shared" si="32"/>
        <v/>
      </c>
      <c r="H257" s="204"/>
      <c r="I257" s="205"/>
      <c r="J257" s="136" t="str">
        <f t="shared" si="33"/>
        <v/>
      </c>
      <c r="K257" s="204"/>
      <c r="L257" s="205"/>
      <c r="M257" s="136" t="str">
        <f t="shared" si="34"/>
        <v/>
      </c>
      <c r="N257" s="194"/>
      <c r="O257" s="205"/>
      <c r="P257" s="136" t="str">
        <f t="shared" si="35"/>
        <v/>
      </c>
      <c r="Q257" s="194"/>
      <c r="R257" s="205"/>
      <c r="S257" s="138" t="str">
        <f t="shared" si="36"/>
        <v/>
      </c>
    </row>
    <row r="258" spans="1:31" s="71" customFormat="1" x14ac:dyDescent="0.2">
      <c r="A258" s="118" t="s">
        <v>162</v>
      </c>
      <c r="B258" s="204"/>
      <c r="C258" s="205"/>
      <c r="D258" s="136" t="str">
        <f t="shared" si="31"/>
        <v/>
      </c>
      <c r="E258" s="204"/>
      <c r="F258" s="205"/>
      <c r="G258" s="136" t="str">
        <f t="shared" si="32"/>
        <v/>
      </c>
      <c r="H258" s="204"/>
      <c r="I258" s="205"/>
      <c r="J258" s="136" t="str">
        <f t="shared" si="33"/>
        <v/>
      </c>
      <c r="K258" s="204"/>
      <c r="L258" s="205"/>
      <c r="M258" s="136" t="str">
        <f t="shared" si="34"/>
        <v/>
      </c>
      <c r="N258" s="194"/>
      <c r="O258" s="205"/>
      <c r="P258" s="136" t="str">
        <f t="shared" si="35"/>
        <v/>
      </c>
      <c r="Q258" s="194"/>
      <c r="R258" s="205"/>
      <c r="S258" s="138" t="str">
        <f t="shared" si="36"/>
        <v/>
      </c>
    </row>
    <row r="259" spans="1:31" s="71" customFormat="1" x14ac:dyDescent="0.2">
      <c r="A259" s="152" t="s">
        <v>163</v>
      </c>
      <c r="B259" s="204">
        <v>766</v>
      </c>
      <c r="C259" s="205">
        <v>536</v>
      </c>
      <c r="D259" s="136">
        <f t="shared" si="31"/>
        <v>69.973890339425594</v>
      </c>
      <c r="E259" s="204">
        <v>808</v>
      </c>
      <c r="F259" s="205">
        <v>681</v>
      </c>
      <c r="G259" s="136">
        <f t="shared" si="32"/>
        <v>84.28217821782178</v>
      </c>
      <c r="H259" s="204">
        <v>851</v>
      </c>
      <c r="I259" s="205">
        <v>605</v>
      </c>
      <c r="J259" s="136">
        <f t="shared" si="33"/>
        <v>71.092831962397184</v>
      </c>
      <c r="K259" s="204">
        <v>851</v>
      </c>
      <c r="L259" s="205">
        <v>605</v>
      </c>
      <c r="M259" s="136">
        <f t="shared" si="34"/>
        <v>71.092831962397184</v>
      </c>
      <c r="N259" s="194">
        <v>851</v>
      </c>
      <c r="O259" s="192">
        <v>605</v>
      </c>
      <c r="P259" s="136">
        <f t="shared" si="35"/>
        <v>71.092831962397184</v>
      </c>
      <c r="Q259" s="194">
        <v>851</v>
      </c>
      <c r="R259" s="205">
        <v>605</v>
      </c>
      <c r="S259" s="138">
        <f t="shared" si="36"/>
        <v>71.092831962397184</v>
      </c>
    </row>
    <row r="260" spans="1:31" s="71" customFormat="1" x14ac:dyDescent="0.2">
      <c r="A260" s="152" t="s">
        <v>164</v>
      </c>
      <c r="B260" s="204"/>
      <c r="C260" s="205"/>
      <c r="D260" s="136" t="str">
        <f t="shared" si="31"/>
        <v/>
      </c>
      <c r="E260" s="204"/>
      <c r="F260" s="205"/>
      <c r="G260" s="136" t="str">
        <f t="shared" si="32"/>
        <v/>
      </c>
      <c r="H260" s="204"/>
      <c r="I260" s="205"/>
      <c r="J260" s="136" t="str">
        <f t="shared" si="33"/>
        <v/>
      </c>
      <c r="K260" s="204"/>
      <c r="L260" s="205"/>
      <c r="M260" s="136" t="str">
        <f t="shared" si="34"/>
        <v/>
      </c>
      <c r="N260" s="194"/>
      <c r="O260" s="192"/>
      <c r="P260" s="136" t="str">
        <f t="shared" si="35"/>
        <v/>
      </c>
      <c r="Q260" s="194"/>
      <c r="R260" s="205"/>
      <c r="S260" s="138" t="str">
        <f t="shared" si="36"/>
        <v/>
      </c>
    </row>
    <row r="261" spans="1:31" s="71" customFormat="1" x14ac:dyDescent="0.2">
      <c r="A261" s="104" t="s">
        <v>165</v>
      </c>
      <c r="B261" s="206">
        <f>IF(C259=0,"",(C259+C260))</f>
        <v>536</v>
      </c>
      <c r="C261" s="192"/>
      <c r="D261" s="136" t="str">
        <f t="shared" si="31"/>
        <v/>
      </c>
      <c r="E261" s="206">
        <f>IF(F259=0,"",(F259+F260))</f>
        <v>681</v>
      </c>
      <c r="F261" s="192"/>
      <c r="G261" s="136" t="str">
        <f t="shared" si="32"/>
        <v/>
      </c>
      <c r="H261" s="206">
        <f>IF(I259=0,"",(I259+I260))</f>
        <v>605</v>
      </c>
      <c r="I261" s="135"/>
      <c r="J261" s="136" t="str">
        <f t="shared" si="33"/>
        <v/>
      </c>
      <c r="K261" s="206">
        <f>IF(L259=0,"",(L259+L260))</f>
        <v>605</v>
      </c>
      <c r="L261" s="192"/>
      <c r="M261" s="136" t="str">
        <f t="shared" si="34"/>
        <v/>
      </c>
      <c r="N261" s="206">
        <f>IF(O259=0,"",(O259+O260))</f>
        <v>605</v>
      </c>
      <c r="O261" s="192"/>
      <c r="P261" s="136" t="str">
        <f t="shared" si="35"/>
        <v/>
      </c>
      <c r="Q261" s="206">
        <f>IF(R259=0,"",(R259+R260))</f>
        <v>605</v>
      </c>
      <c r="R261" s="192"/>
      <c r="S261" s="138" t="str">
        <f t="shared" si="36"/>
        <v/>
      </c>
    </row>
    <row r="262" spans="1:31" s="71" customFormat="1" x14ac:dyDescent="0.2">
      <c r="A262" s="104" t="s">
        <v>166</v>
      </c>
      <c r="B262" s="206">
        <f>IF(C259=0,"",C259)</f>
        <v>536</v>
      </c>
      <c r="C262" s="192">
        <v>224</v>
      </c>
      <c r="D262" s="136">
        <f t="shared" si="31"/>
        <v>41.791044776119406</v>
      </c>
      <c r="E262" s="206">
        <f>IF(F259=0,"",F259)</f>
        <v>681</v>
      </c>
      <c r="F262" s="192">
        <v>368</v>
      </c>
      <c r="G262" s="136">
        <f t="shared" si="32"/>
        <v>54.038179148311308</v>
      </c>
      <c r="H262" s="206">
        <f>IF(I259=0,"",I259)</f>
        <v>605</v>
      </c>
      <c r="I262" s="135">
        <v>309</v>
      </c>
      <c r="J262" s="136">
        <f t="shared" si="33"/>
        <v>51.074380165289256</v>
      </c>
      <c r="K262" s="206">
        <f>IF(L259=0,"",L259)</f>
        <v>605</v>
      </c>
      <c r="L262" s="192">
        <v>309</v>
      </c>
      <c r="M262" s="136">
        <f t="shared" si="34"/>
        <v>51.074380165289256</v>
      </c>
      <c r="N262" s="206">
        <f>IF(O259=0,"",O259)</f>
        <v>605</v>
      </c>
      <c r="O262" s="192">
        <v>309</v>
      </c>
      <c r="P262" s="136">
        <f t="shared" si="35"/>
        <v>51.074380165289256</v>
      </c>
      <c r="Q262" s="206">
        <f>IF(R259=0,"",R259)</f>
        <v>605</v>
      </c>
      <c r="R262" s="192">
        <v>309</v>
      </c>
      <c r="S262" s="138">
        <f t="shared" si="36"/>
        <v>51.074380165289256</v>
      </c>
    </row>
    <row r="263" spans="1:31" s="71" customFormat="1" x14ac:dyDescent="0.2">
      <c r="A263" s="104" t="s">
        <v>166</v>
      </c>
      <c r="B263" s="206" t="str">
        <f>IF(C260=0,"",C260)</f>
        <v/>
      </c>
      <c r="C263" s="192"/>
      <c r="D263" s="136" t="str">
        <f t="shared" si="31"/>
        <v/>
      </c>
      <c r="E263" s="206" t="str">
        <f>IF(F260=0,"",F260)</f>
        <v/>
      </c>
      <c r="F263" s="192"/>
      <c r="G263" s="136" t="str">
        <f t="shared" si="32"/>
        <v/>
      </c>
      <c r="H263" s="206" t="str">
        <f>IF(I260=0,"",I260)</f>
        <v/>
      </c>
      <c r="I263" s="135"/>
      <c r="J263" s="136" t="str">
        <f t="shared" si="33"/>
        <v/>
      </c>
      <c r="K263" s="206" t="str">
        <f>IF(L260=0,"",L260)</f>
        <v/>
      </c>
      <c r="L263" s="192"/>
      <c r="M263" s="136" t="str">
        <f t="shared" si="34"/>
        <v/>
      </c>
      <c r="N263" s="206" t="str">
        <f>IF(O260=0,"",O260)</f>
        <v/>
      </c>
      <c r="O263" s="192"/>
      <c r="P263" s="136" t="str">
        <f t="shared" si="35"/>
        <v/>
      </c>
      <c r="Q263" s="206" t="str">
        <f>IF(R260=0,"",R260)</f>
        <v/>
      </c>
      <c r="R263" s="192"/>
      <c r="S263" s="138" t="str">
        <f t="shared" si="36"/>
        <v/>
      </c>
    </row>
    <row r="264" spans="1:31" s="71" customFormat="1" ht="33" x14ac:dyDescent="0.2">
      <c r="A264" s="104" t="s">
        <v>167</v>
      </c>
      <c r="B264" s="206">
        <f>IF(C262=0,"",(C262+C263))</f>
        <v>224</v>
      </c>
      <c r="C264" s="192"/>
      <c r="D264" s="136" t="str">
        <f t="shared" si="31"/>
        <v/>
      </c>
      <c r="E264" s="206">
        <f>IF(F262=0,"",(F262+F263))</f>
        <v>368</v>
      </c>
      <c r="F264" s="192"/>
      <c r="G264" s="136" t="str">
        <f t="shared" si="32"/>
        <v/>
      </c>
      <c r="H264" s="206">
        <f>IF(I262=0,"",(I262+I263))</f>
        <v>309</v>
      </c>
      <c r="I264" s="135"/>
      <c r="J264" s="136" t="str">
        <f t="shared" si="33"/>
        <v/>
      </c>
      <c r="K264" s="206">
        <f>IF(L262=0,"",(L262+L263))</f>
        <v>309</v>
      </c>
      <c r="L264" s="192"/>
      <c r="M264" s="136" t="str">
        <f t="shared" si="34"/>
        <v/>
      </c>
      <c r="N264" s="206">
        <f>IF(O262=0,"",(O262+O263))</f>
        <v>309</v>
      </c>
      <c r="O264" s="192"/>
      <c r="P264" s="136" t="str">
        <f t="shared" si="35"/>
        <v/>
      </c>
      <c r="Q264" s="206">
        <f>IF(R262=0,"",(R262+R263))</f>
        <v>309</v>
      </c>
      <c r="R264" s="192"/>
      <c r="S264" s="138" t="str">
        <f t="shared" si="36"/>
        <v/>
      </c>
    </row>
    <row r="265" spans="1:31" s="71" customFormat="1" x14ac:dyDescent="0.2">
      <c r="A265" s="104" t="s">
        <v>168</v>
      </c>
      <c r="B265" s="192"/>
      <c r="C265" s="192"/>
      <c r="D265" s="136" t="str">
        <f t="shared" si="31"/>
        <v/>
      </c>
      <c r="E265" s="192"/>
      <c r="F265" s="192"/>
      <c r="G265" s="136" t="str">
        <f t="shared" si="32"/>
        <v/>
      </c>
      <c r="H265" s="135"/>
      <c r="I265" s="135"/>
      <c r="J265" s="136" t="str">
        <f t="shared" si="33"/>
        <v/>
      </c>
      <c r="K265" s="192"/>
      <c r="L265" s="192"/>
      <c r="M265" s="136" t="str">
        <f t="shared" si="34"/>
        <v/>
      </c>
      <c r="N265" s="207"/>
      <c r="O265" s="192"/>
      <c r="P265" s="136" t="str">
        <f t="shared" si="35"/>
        <v/>
      </c>
      <c r="Q265" s="207"/>
      <c r="R265" s="192"/>
      <c r="S265" s="138" t="str">
        <f t="shared" si="36"/>
        <v/>
      </c>
    </row>
    <row r="266" spans="1:31" s="71" customFormat="1" x14ac:dyDescent="0.2">
      <c r="A266" s="104" t="s">
        <v>169</v>
      </c>
      <c r="B266" s="192"/>
      <c r="C266" s="192"/>
      <c r="D266" s="136" t="str">
        <f t="shared" si="31"/>
        <v/>
      </c>
      <c r="E266" s="192"/>
      <c r="F266" s="192"/>
      <c r="G266" s="136" t="str">
        <f t="shared" si="32"/>
        <v/>
      </c>
      <c r="H266" s="135"/>
      <c r="I266" s="135"/>
      <c r="J266" s="136" t="str">
        <f t="shared" si="33"/>
        <v/>
      </c>
      <c r="K266" s="192"/>
      <c r="L266" s="192"/>
      <c r="M266" s="136" t="str">
        <f t="shared" si="34"/>
        <v/>
      </c>
      <c r="N266" s="207"/>
      <c r="O266" s="192"/>
      <c r="P266" s="136" t="str">
        <f t="shared" si="35"/>
        <v/>
      </c>
      <c r="Q266" s="207"/>
      <c r="R266" s="192"/>
      <c r="S266" s="138" t="str">
        <f t="shared" si="36"/>
        <v/>
      </c>
    </row>
    <row r="267" spans="1:31" s="71" customFormat="1" x14ac:dyDescent="0.2">
      <c r="A267" s="104" t="s">
        <v>170</v>
      </c>
      <c r="B267" s="196"/>
      <c r="C267" s="196"/>
      <c r="D267" s="145" t="str">
        <f t="shared" si="31"/>
        <v/>
      </c>
      <c r="E267" s="196"/>
      <c r="F267" s="196"/>
      <c r="G267" s="145" t="str">
        <f t="shared" si="32"/>
        <v/>
      </c>
      <c r="H267" s="208"/>
      <c r="I267" s="208"/>
      <c r="J267" s="145" t="str">
        <f t="shared" si="33"/>
        <v/>
      </c>
      <c r="K267" s="196"/>
      <c r="L267" s="196"/>
      <c r="M267" s="145" t="str">
        <f t="shared" si="34"/>
        <v/>
      </c>
      <c r="N267" s="209"/>
      <c r="O267" s="196"/>
      <c r="P267" s="145" t="str">
        <f t="shared" si="35"/>
        <v/>
      </c>
      <c r="Q267" s="209"/>
      <c r="R267" s="196"/>
      <c r="S267" s="146" t="str">
        <f t="shared" si="36"/>
        <v/>
      </c>
    </row>
    <row r="268" spans="1:31" s="71" customFormat="1" x14ac:dyDescent="0.2">
      <c r="A268" s="384" t="s">
        <v>171</v>
      </c>
      <c r="B268" s="384"/>
      <c r="C268" s="384"/>
      <c r="D268" s="384"/>
      <c r="E268" s="384"/>
      <c r="F268" s="384"/>
      <c r="G268" s="384"/>
      <c r="H268" s="384"/>
      <c r="I268" s="384"/>
      <c r="J268" s="384"/>
      <c r="K268" s="384"/>
      <c r="L268" s="384"/>
      <c r="M268" s="384"/>
      <c r="N268" s="384"/>
      <c r="O268" s="384"/>
      <c r="P268" s="384"/>
      <c r="Q268" s="384"/>
      <c r="R268" s="384"/>
      <c r="S268" s="384"/>
      <c r="T268" s="384"/>
      <c r="U268" s="384"/>
      <c r="V268" s="384"/>
      <c r="W268" s="384"/>
      <c r="X268" s="384"/>
      <c r="Y268" s="384"/>
      <c r="Z268" s="384"/>
      <c r="AA268" s="384"/>
      <c r="AB268" s="384"/>
      <c r="AC268" s="384"/>
      <c r="AD268" s="384"/>
      <c r="AE268" s="384"/>
    </row>
    <row r="269" spans="1:31" s="71" customFormat="1" x14ac:dyDescent="0.3">
      <c r="A269" s="385" t="s">
        <v>172</v>
      </c>
      <c r="B269" s="385"/>
      <c r="C269" s="385"/>
      <c r="D269" s="385"/>
      <c r="E269" s="385"/>
      <c r="F269" s="385"/>
      <c r="G269" s="385"/>
      <c r="H269" s="385"/>
      <c r="I269" s="385"/>
      <c r="J269" s="385"/>
      <c r="K269" s="385"/>
      <c r="L269" s="385"/>
      <c r="M269" s="385"/>
      <c r="N269" s="385"/>
      <c r="O269" s="385"/>
      <c r="P269" s="385"/>
      <c r="Q269" s="385"/>
      <c r="R269" s="385"/>
      <c r="S269" s="385"/>
      <c r="T269" s="385"/>
      <c r="U269" s="385"/>
      <c r="V269" s="385"/>
      <c r="W269" s="385"/>
      <c r="X269" s="385"/>
      <c r="Y269" s="385"/>
      <c r="Z269" s="385"/>
      <c r="AA269" s="385"/>
      <c r="AB269" s="385"/>
      <c r="AC269" s="385"/>
      <c r="AD269" s="385"/>
      <c r="AE269" s="385"/>
    </row>
    <row r="270" spans="1:31" s="71" customFormat="1" x14ac:dyDescent="0.3">
      <c r="A270" s="386" t="s">
        <v>173</v>
      </c>
      <c r="B270" s="386"/>
      <c r="C270" s="386"/>
      <c r="D270" s="386"/>
      <c r="E270" s="386"/>
      <c r="F270" s="386"/>
      <c r="G270" s="386"/>
      <c r="H270" s="386"/>
      <c r="I270" s="386"/>
      <c r="J270" s="386"/>
      <c r="K270" s="386"/>
      <c r="L270" s="386"/>
      <c r="M270" s="386"/>
      <c r="N270" s="386"/>
      <c r="O270" s="386"/>
      <c r="P270" s="386"/>
      <c r="Q270" s="386"/>
      <c r="R270" s="386"/>
      <c r="S270" s="386"/>
      <c r="T270" s="386"/>
      <c r="U270" s="386"/>
      <c r="V270" s="386"/>
      <c r="W270" s="386"/>
      <c r="X270" s="386"/>
      <c r="Y270" s="386"/>
      <c r="Z270" s="386"/>
      <c r="AA270" s="386"/>
      <c r="AB270" s="386"/>
      <c r="AC270" s="386"/>
      <c r="AD270" s="386"/>
      <c r="AE270" s="386"/>
    </row>
    <row r="271" spans="1:31" s="210" customFormat="1" x14ac:dyDescent="0.3">
      <c r="A271" s="387" t="s">
        <v>174</v>
      </c>
      <c r="B271" s="387"/>
      <c r="C271" s="387"/>
      <c r="D271" s="387"/>
      <c r="E271" s="387"/>
      <c r="F271" s="387"/>
      <c r="G271" s="387"/>
      <c r="H271" s="387"/>
      <c r="I271" s="387"/>
      <c r="J271" s="387"/>
      <c r="K271" s="387"/>
      <c r="L271" s="387"/>
      <c r="M271" s="387"/>
      <c r="N271" s="387"/>
      <c r="O271" s="387"/>
      <c r="P271" s="387"/>
      <c r="Q271" s="387"/>
      <c r="R271" s="387"/>
      <c r="S271" s="387"/>
      <c r="T271" s="387"/>
      <c r="U271" s="387"/>
      <c r="V271" s="387"/>
      <c r="W271" s="387"/>
      <c r="X271" s="387"/>
      <c r="Y271" s="387"/>
    </row>
    <row r="272" spans="1:31" s="210" customFormat="1" x14ac:dyDescent="0.3">
      <c r="A272" s="387" t="s">
        <v>175</v>
      </c>
      <c r="B272" s="387"/>
      <c r="C272" s="387"/>
      <c r="D272" s="387"/>
      <c r="E272" s="387"/>
      <c r="F272" s="387"/>
      <c r="G272" s="387"/>
      <c r="H272" s="387"/>
      <c r="I272" s="387"/>
      <c r="J272" s="387"/>
      <c r="K272" s="387"/>
      <c r="L272" s="387"/>
      <c r="M272" s="387"/>
      <c r="N272" s="387"/>
      <c r="O272" s="387"/>
      <c r="P272" s="387"/>
      <c r="Q272" s="387"/>
      <c r="R272" s="387"/>
      <c r="S272" s="387"/>
      <c r="T272" s="387"/>
      <c r="U272" s="387"/>
      <c r="V272" s="387"/>
      <c r="W272" s="387"/>
      <c r="X272" s="387"/>
      <c r="Y272" s="387"/>
    </row>
    <row r="274" spans="1:15" x14ac:dyDescent="0.3">
      <c r="A274" s="354"/>
      <c r="B274" s="354"/>
      <c r="C274" s="354"/>
      <c r="D274" s="354"/>
      <c r="E274" s="354"/>
      <c r="F274" s="354"/>
      <c r="G274" s="354"/>
      <c r="H274" s="354"/>
      <c r="I274" s="354"/>
      <c r="J274" s="354"/>
      <c r="K274" s="354"/>
      <c r="L274" s="354"/>
      <c r="M274" s="354"/>
      <c r="N274" s="354"/>
      <c r="O274" s="354"/>
    </row>
    <row r="275" spans="1:15" x14ac:dyDescent="0.3">
      <c r="A275" s="335" t="s">
        <v>97</v>
      </c>
      <c r="B275" s="382">
        <v>2013</v>
      </c>
      <c r="C275" s="382"/>
      <c r="D275" s="382">
        <v>2014</v>
      </c>
      <c r="E275" s="382"/>
      <c r="F275" s="383">
        <v>2015</v>
      </c>
      <c r="G275" s="383"/>
      <c r="H275" s="383">
        <v>2016</v>
      </c>
      <c r="I275" s="383"/>
      <c r="J275" s="382">
        <v>2017</v>
      </c>
      <c r="K275" s="382"/>
      <c r="L275" s="382">
        <v>2018</v>
      </c>
      <c r="M275" s="382"/>
    </row>
    <row r="276" spans="1:15" x14ac:dyDescent="0.3">
      <c r="A276" s="336"/>
      <c r="B276" s="211" t="s">
        <v>98</v>
      </c>
      <c r="C276" s="211" t="s">
        <v>84</v>
      </c>
      <c r="D276" s="211" t="s">
        <v>98</v>
      </c>
      <c r="E276" s="211" t="s">
        <v>84</v>
      </c>
      <c r="F276" s="211" t="s">
        <v>98</v>
      </c>
      <c r="G276" s="211" t="s">
        <v>84</v>
      </c>
      <c r="H276" s="211" t="s">
        <v>98</v>
      </c>
      <c r="I276" s="211" t="s">
        <v>84</v>
      </c>
      <c r="J276" s="211" t="s">
        <v>98</v>
      </c>
      <c r="K276" s="211" t="s">
        <v>84</v>
      </c>
      <c r="L276" s="211" t="s">
        <v>98</v>
      </c>
      <c r="M276" s="211" t="s">
        <v>84</v>
      </c>
    </row>
    <row r="277" spans="1:15" x14ac:dyDescent="0.3">
      <c r="A277" s="162" t="s">
        <v>176</v>
      </c>
      <c r="B277" s="391">
        <v>14</v>
      </c>
      <c r="C277" s="392"/>
      <c r="D277" s="391">
        <v>15</v>
      </c>
      <c r="E277" s="392"/>
      <c r="F277" s="212">
        <v>18</v>
      </c>
      <c r="G277" s="212"/>
      <c r="H277" s="391">
        <v>18</v>
      </c>
      <c r="I277" s="392"/>
      <c r="J277" s="393">
        <v>18</v>
      </c>
      <c r="K277" s="393"/>
      <c r="L277" s="393">
        <v>18</v>
      </c>
      <c r="M277" s="394"/>
    </row>
    <row r="278" spans="1:15" x14ac:dyDescent="0.3">
      <c r="A278" s="140" t="s">
        <v>177</v>
      </c>
      <c r="B278" s="78">
        <v>4</v>
      </c>
      <c r="C278" s="213">
        <f>IF(B278=0,"",B278*100/(B$281))</f>
        <v>26.666666666666668</v>
      </c>
      <c r="D278" s="78">
        <v>3</v>
      </c>
      <c r="E278" s="213">
        <f>IF(D278=0,"",D278*100/(D$281))</f>
        <v>23.076923076923077</v>
      </c>
      <c r="F278" s="214">
        <v>7</v>
      </c>
      <c r="G278" s="213">
        <f>IF(F278=0,"",F278*100/(F$281))</f>
        <v>41.176470588235297</v>
      </c>
      <c r="H278" s="78">
        <v>7</v>
      </c>
      <c r="I278" s="213">
        <f>IF(H278=0,"",H278*100/(H$281))</f>
        <v>38.888888888888886</v>
      </c>
      <c r="J278" s="78">
        <v>7</v>
      </c>
      <c r="K278" s="213">
        <f>IF(J278=0,"",J278*100/(J$281))</f>
        <v>36.842105263157897</v>
      </c>
      <c r="L278" s="78">
        <v>7</v>
      </c>
      <c r="M278" s="215">
        <f>IF(L278=0,"",L278*100/(L$281))</f>
        <v>35</v>
      </c>
    </row>
    <row r="279" spans="1:15" x14ac:dyDescent="0.3">
      <c r="A279" s="140" t="s">
        <v>178</v>
      </c>
      <c r="B279" s="78">
        <v>5</v>
      </c>
      <c r="C279" s="213">
        <f>IF(B279=0,"",B279*100/(B$281))</f>
        <v>33.333333333333336</v>
      </c>
      <c r="D279" s="78">
        <v>4</v>
      </c>
      <c r="E279" s="213">
        <f>IF(D279=0,"",D279*100/(D$281))</f>
        <v>30.76923076923077</v>
      </c>
      <c r="F279" s="214">
        <v>4</v>
      </c>
      <c r="G279" s="213">
        <f>IF(F279=0,"",F279*100/(F$281))</f>
        <v>23.529411764705884</v>
      </c>
      <c r="H279" s="78">
        <v>4</v>
      </c>
      <c r="I279" s="213">
        <f>IF(H279=0,"",H279*100/(H$281))</f>
        <v>22.222222222222221</v>
      </c>
      <c r="J279" s="78">
        <v>4</v>
      </c>
      <c r="K279" s="213">
        <f>IF(J279=0,"",J279*100/(J$281))</f>
        <v>21.05263157894737</v>
      </c>
      <c r="L279" s="78">
        <v>4</v>
      </c>
      <c r="M279" s="215">
        <f>IF(L279=0,"",L279*100/(L$281))</f>
        <v>20</v>
      </c>
    </row>
    <row r="280" spans="1:15" x14ac:dyDescent="0.3">
      <c r="A280" s="140" t="s">
        <v>179</v>
      </c>
      <c r="B280" s="78">
        <v>6</v>
      </c>
      <c r="C280" s="213">
        <f>IF(B280=0,"",B280*100/(B$281))</f>
        <v>40</v>
      </c>
      <c r="D280" s="78">
        <v>6</v>
      </c>
      <c r="E280" s="213">
        <f>IF(D280=0,"",D280*100/(D$281))</f>
        <v>46.153846153846153</v>
      </c>
      <c r="F280" s="214">
        <v>6</v>
      </c>
      <c r="G280" s="213">
        <f>IF(F280=0,"",F280*100/(F$281))</f>
        <v>35.294117647058826</v>
      </c>
      <c r="H280" s="78">
        <v>7</v>
      </c>
      <c r="I280" s="213">
        <f>IF(H280=0,"",H280*100/(H$281))</f>
        <v>38.888888888888886</v>
      </c>
      <c r="J280" s="78">
        <v>8</v>
      </c>
      <c r="K280" s="213">
        <f>IF(J280=0,"",J280*100/(J$281))</f>
        <v>42.10526315789474</v>
      </c>
      <c r="L280" s="78">
        <v>9</v>
      </c>
      <c r="M280" s="215">
        <f>IF(L280=0,"",L280*100/(L$281))</f>
        <v>45</v>
      </c>
    </row>
    <row r="281" spans="1:15" x14ac:dyDescent="0.3">
      <c r="A281" s="216" t="s">
        <v>180</v>
      </c>
      <c r="B281" s="388">
        <f t="shared" ref="B281" si="37">SUM(B278:B280)</f>
        <v>15</v>
      </c>
      <c r="C281" s="389"/>
      <c r="D281" s="388">
        <f t="shared" ref="D281" si="38">SUM(D278:D280)</f>
        <v>13</v>
      </c>
      <c r="E281" s="389"/>
      <c r="F281" s="388">
        <f t="shared" ref="F281" si="39">SUM(F278:F280)</f>
        <v>17</v>
      </c>
      <c r="G281" s="389"/>
      <c r="H281" s="388">
        <f t="shared" ref="H281" si="40">SUM(H278:H280)</f>
        <v>18</v>
      </c>
      <c r="I281" s="389"/>
      <c r="J281" s="388">
        <f t="shared" ref="J281" si="41">SUM(J278:J280)</f>
        <v>19</v>
      </c>
      <c r="K281" s="389"/>
      <c r="L281" s="388">
        <f t="shared" ref="L281" si="42">SUM(L278:L280)</f>
        <v>20</v>
      </c>
      <c r="M281" s="390"/>
    </row>
    <row r="283" spans="1:15" x14ac:dyDescent="0.3">
      <c r="A283" s="354"/>
      <c r="B283" s="395">
        <v>2013</v>
      </c>
      <c r="C283" s="395"/>
      <c r="D283" s="395">
        <v>2014</v>
      </c>
      <c r="E283" s="395"/>
      <c r="F283" s="395">
        <v>2015</v>
      </c>
      <c r="G283" s="395"/>
      <c r="H283" s="395">
        <v>2016</v>
      </c>
      <c r="I283" s="395"/>
      <c r="J283" s="395">
        <v>2017</v>
      </c>
      <c r="K283" s="395"/>
      <c r="L283" s="395">
        <v>2018</v>
      </c>
      <c r="M283" s="395"/>
      <c r="N283" s="354"/>
      <c r="O283" s="354"/>
    </row>
    <row r="284" spans="1:15" x14ac:dyDescent="0.3">
      <c r="A284" s="400"/>
      <c r="B284" s="217" t="s">
        <v>181</v>
      </c>
      <c r="C284" s="217" t="s">
        <v>182</v>
      </c>
      <c r="D284" s="217" t="s">
        <v>181</v>
      </c>
      <c r="E284" s="217" t="s">
        <v>182</v>
      </c>
      <c r="F284" s="217" t="s">
        <v>181</v>
      </c>
      <c r="G284" s="217" t="s">
        <v>182</v>
      </c>
      <c r="H284" s="217" t="s">
        <v>181</v>
      </c>
      <c r="I284" s="217" t="s">
        <v>182</v>
      </c>
      <c r="J284" s="217" t="s">
        <v>181</v>
      </c>
      <c r="K284" s="217" t="s">
        <v>182</v>
      </c>
      <c r="L284" s="217" t="s">
        <v>181</v>
      </c>
      <c r="M284" s="217" t="s">
        <v>182</v>
      </c>
    </row>
    <row r="285" spans="1:15" x14ac:dyDescent="0.3">
      <c r="A285" s="218" t="s">
        <v>183</v>
      </c>
      <c r="B285" s="219" t="s">
        <v>215</v>
      </c>
      <c r="C285" s="219"/>
      <c r="D285" s="219" t="s">
        <v>215</v>
      </c>
      <c r="E285" s="219"/>
      <c r="F285" s="219" t="s">
        <v>215</v>
      </c>
      <c r="G285" s="219"/>
      <c r="H285" s="219" t="s">
        <v>215</v>
      </c>
      <c r="I285" s="219"/>
      <c r="J285" s="219" t="s">
        <v>215</v>
      </c>
      <c r="K285" s="220"/>
      <c r="L285" s="219" t="s">
        <v>215</v>
      </c>
      <c r="M285" s="220"/>
    </row>
    <row r="286" spans="1:15" x14ac:dyDescent="0.3">
      <c r="A286" s="123"/>
      <c r="B286" s="295"/>
      <c r="D286" s="295"/>
      <c r="E286" s="295"/>
      <c r="F286" s="295"/>
      <c r="G286" s="295"/>
      <c r="H286" s="295"/>
      <c r="I286" s="295"/>
      <c r="J286" s="295"/>
      <c r="K286" s="295"/>
      <c r="L286" s="295"/>
    </row>
    <row r="289" spans="1:28" x14ac:dyDescent="0.3">
      <c r="A289" s="396" t="s">
        <v>82</v>
      </c>
      <c r="B289" s="398">
        <v>2013</v>
      </c>
      <c r="C289" s="398"/>
      <c r="D289" s="398">
        <v>2014</v>
      </c>
      <c r="E289" s="398"/>
      <c r="F289" s="399">
        <v>2015</v>
      </c>
      <c r="G289" s="399"/>
      <c r="H289" s="399">
        <v>2016</v>
      </c>
      <c r="I289" s="399"/>
      <c r="J289" s="398">
        <v>2017</v>
      </c>
      <c r="K289" s="398"/>
      <c r="L289" s="398">
        <v>2018</v>
      </c>
      <c r="M289" s="398"/>
    </row>
    <row r="290" spans="1:28" x14ac:dyDescent="0.3">
      <c r="A290" s="397"/>
      <c r="B290" s="221" t="s">
        <v>184</v>
      </c>
      <c r="C290" s="221" t="s">
        <v>185</v>
      </c>
      <c r="D290" s="221" t="s">
        <v>184</v>
      </c>
      <c r="E290" s="221" t="s">
        <v>185</v>
      </c>
      <c r="F290" s="221" t="s">
        <v>184</v>
      </c>
      <c r="G290" s="221" t="s">
        <v>185</v>
      </c>
      <c r="H290" s="221" t="s">
        <v>184</v>
      </c>
      <c r="I290" s="221" t="s">
        <v>185</v>
      </c>
      <c r="J290" s="221" t="s">
        <v>184</v>
      </c>
      <c r="K290" s="221" t="s">
        <v>185</v>
      </c>
      <c r="L290" s="221" t="s">
        <v>184</v>
      </c>
      <c r="M290" s="221" t="s">
        <v>185</v>
      </c>
    </row>
    <row r="291" spans="1:28" s="178" customFormat="1" x14ac:dyDescent="0.2">
      <c r="A291" s="140" t="s">
        <v>186</v>
      </c>
      <c r="B291" s="222">
        <v>320</v>
      </c>
      <c r="D291" s="222">
        <v>492</v>
      </c>
      <c r="E291" s="222"/>
      <c r="F291" s="222">
        <v>492</v>
      </c>
      <c r="G291" s="222"/>
      <c r="H291" s="222">
        <v>492</v>
      </c>
      <c r="I291" s="222"/>
      <c r="J291" s="222">
        <v>492</v>
      </c>
      <c r="K291" s="222"/>
      <c r="L291" s="222">
        <v>492</v>
      </c>
      <c r="M291" s="223"/>
    </row>
    <row r="292" spans="1:28" s="178" customFormat="1" x14ac:dyDescent="0.2">
      <c r="A292" s="140" t="s">
        <v>187</v>
      </c>
      <c r="B292" s="224">
        <v>562</v>
      </c>
      <c r="D292" s="224">
        <v>354</v>
      </c>
      <c r="E292" s="224"/>
      <c r="F292" s="224">
        <v>354</v>
      </c>
      <c r="G292" s="224"/>
      <c r="H292" s="224">
        <v>354</v>
      </c>
      <c r="I292" s="224"/>
      <c r="J292" s="224">
        <v>354</v>
      </c>
      <c r="K292" s="224"/>
      <c r="L292" s="224">
        <v>354</v>
      </c>
      <c r="M292" s="225"/>
    </row>
    <row r="293" spans="1:28" s="178" customFormat="1" x14ac:dyDescent="0.2">
      <c r="A293" s="140" t="s">
        <v>188</v>
      </c>
      <c r="B293" s="224">
        <v>404</v>
      </c>
      <c r="D293" s="224">
        <v>656</v>
      </c>
      <c r="E293" s="224"/>
      <c r="F293" s="224">
        <v>656</v>
      </c>
      <c r="G293" s="224"/>
      <c r="H293" s="224">
        <v>656</v>
      </c>
      <c r="I293" s="224"/>
      <c r="J293" s="224">
        <v>656</v>
      </c>
      <c r="K293" s="224"/>
      <c r="L293" s="224">
        <v>656</v>
      </c>
      <c r="M293" s="225"/>
    </row>
    <row r="294" spans="1:28" s="178" customFormat="1" x14ac:dyDescent="0.2">
      <c r="A294" s="218" t="s">
        <v>189</v>
      </c>
      <c r="B294" s="226">
        <f t="shared" ref="B294:M294" si="43">SUM(B291:B293)</f>
        <v>1286</v>
      </c>
      <c r="C294" s="226">
        <f t="shared" si="43"/>
        <v>0</v>
      </c>
      <c r="D294" s="226">
        <f>SUM(D291:D293)</f>
        <v>1502</v>
      </c>
      <c r="E294" s="226">
        <f t="shared" si="43"/>
        <v>0</v>
      </c>
      <c r="F294" s="226">
        <f t="shared" si="43"/>
        <v>1502</v>
      </c>
      <c r="G294" s="226">
        <f t="shared" si="43"/>
        <v>0</v>
      </c>
      <c r="H294" s="226">
        <f t="shared" si="43"/>
        <v>1502</v>
      </c>
      <c r="I294" s="226">
        <f t="shared" si="43"/>
        <v>0</v>
      </c>
      <c r="J294" s="226">
        <f t="shared" si="43"/>
        <v>1502</v>
      </c>
      <c r="K294" s="227">
        <f t="shared" si="43"/>
        <v>0</v>
      </c>
      <c r="L294" s="226">
        <f t="shared" si="43"/>
        <v>1502</v>
      </c>
      <c r="M294" s="227">
        <f t="shared" si="43"/>
        <v>0</v>
      </c>
    </row>
    <row r="296" spans="1:28" x14ac:dyDescent="0.3">
      <c r="A296" s="123"/>
    </row>
    <row r="297" spans="1:28" s="71" customFormat="1" x14ac:dyDescent="0.2">
      <c r="A297" s="407" t="s">
        <v>97</v>
      </c>
      <c r="B297" s="228">
        <v>2013</v>
      </c>
      <c r="C297" s="228">
        <v>2014</v>
      </c>
      <c r="D297" s="229">
        <v>2015</v>
      </c>
      <c r="E297" s="230">
        <v>2016</v>
      </c>
      <c r="F297" s="228">
        <v>2017</v>
      </c>
      <c r="G297" s="228">
        <v>2018</v>
      </c>
    </row>
    <row r="298" spans="1:28" s="71" customFormat="1" x14ac:dyDescent="0.3">
      <c r="A298" s="407"/>
      <c r="B298" s="231" t="s">
        <v>84</v>
      </c>
      <c r="C298" s="231" t="s">
        <v>84</v>
      </c>
      <c r="D298" s="231" t="s">
        <v>84</v>
      </c>
      <c r="E298" s="231" t="s">
        <v>84</v>
      </c>
      <c r="F298" s="231" t="s">
        <v>84</v>
      </c>
      <c r="G298" s="231" t="s">
        <v>84</v>
      </c>
    </row>
    <row r="299" spans="1:28" s="233" customFormat="1" x14ac:dyDescent="0.2">
      <c r="A299" s="232" t="s">
        <v>190</v>
      </c>
      <c r="B299" s="293">
        <f>IFERROR(B291/N112,"")</f>
        <v>5.8975304091411725E-2</v>
      </c>
      <c r="C299" s="293">
        <f>IFERROR(B291/O112,"")</f>
        <v>5.4081460199425384E-2</v>
      </c>
      <c r="D299" s="293">
        <f>IFERROR(F291/P$112,"")</f>
        <v>8.1470442126179834E-2</v>
      </c>
      <c r="E299" s="293">
        <f>IFERROR(H291/Q$112,"")</f>
        <v>8.0788177339901485E-2</v>
      </c>
      <c r="F299" s="293">
        <f>IFERROR(J291/R$112,"")</f>
        <v>7.8418871533312076E-2</v>
      </c>
      <c r="G299" s="296">
        <f>IFERROR(L291/S$112,"")</f>
        <v>7.7811165585956035E-2</v>
      </c>
    </row>
    <row r="300" spans="1:28" s="233" customFormat="1" x14ac:dyDescent="0.2">
      <c r="A300" s="234" t="s">
        <v>191</v>
      </c>
      <c r="B300" s="294">
        <f>IFERROR(B292*100/D136,"")</f>
        <v>63.288288288288285</v>
      </c>
      <c r="C300" s="294" t="str">
        <f>IFERROR(#REF!*100/G136,"")</f>
        <v/>
      </c>
      <c r="D300" s="294">
        <f>IFERROR(F292*100/J136,"")</f>
        <v>37.699680511182109</v>
      </c>
      <c r="E300" s="294">
        <f>IFERROR(H292*100/M136,"")</f>
        <v>37.699680511182109</v>
      </c>
      <c r="F300" s="294">
        <f>IFERROR(J292*100/P136,"")</f>
        <v>37.699680511182109</v>
      </c>
      <c r="G300" s="297">
        <f>IFERROR(L292*100/S136,"")</f>
        <v>37.699680511182109</v>
      </c>
    </row>
    <row r="301" spans="1:28" s="71" customFormat="1" x14ac:dyDescent="0.2">
      <c r="A301" s="408" t="s">
        <v>49</v>
      </c>
      <c r="B301" s="408"/>
      <c r="C301" s="408"/>
      <c r="D301" s="408"/>
      <c r="E301" s="408"/>
      <c r="F301" s="408"/>
      <c r="G301" s="408"/>
      <c r="H301" s="408"/>
      <c r="I301" s="408"/>
      <c r="J301" s="408"/>
      <c r="K301" s="408"/>
      <c r="L301" s="408"/>
      <c r="M301" s="408"/>
      <c r="N301" s="408"/>
      <c r="O301" s="408"/>
      <c r="P301" s="408"/>
      <c r="Q301" s="408"/>
      <c r="R301" s="408"/>
      <c r="S301" s="408"/>
      <c r="T301" s="408"/>
      <c r="U301" s="175"/>
      <c r="V301" s="175"/>
      <c r="W301" s="175"/>
      <c r="X301" s="175"/>
      <c r="Y301" s="175"/>
      <c r="Z301" s="175"/>
      <c r="AA301" s="175"/>
      <c r="AB301" s="175"/>
    </row>
    <row r="302" spans="1:28" s="71" customFormat="1" ht="14.25" x14ac:dyDescent="0.2"/>
    <row r="303" spans="1:28" s="210" customFormat="1" x14ac:dyDescent="0.3">
      <c r="A303" s="407" t="s">
        <v>97</v>
      </c>
      <c r="B303" s="409">
        <v>2013</v>
      </c>
      <c r="C303" s="410"/>
      <c r="D303" s="409">
        <v>2014</v>
      </c>
      <c r="E303" s="410"/>
      <c r="F303" s="411">
        <v>2015</v>
      </c>
      <c r="G303" s="412"/>
      <c r="H303" s="412">
        <v>2016</v>
      </c>
      <c r="I303" s="413"/>
      <c r="J303" s="409">
        <v>2017</v>
      </c>
      <c r="K303" s="410"/>
      <c r="L303" s="409">
        <v>2018</v>
      </c>
      <c r="M303" s="410"/>
    </row>
    <row r="304" spans="1:28" s="210" customFormat="1" x14ac:dyDescent="0.3">
      <c r="A304" s="407"/>
      <c r="B304" s="231" t="s">
        <v>192</v>
      </c>
      <c r="C304" s="231" t="s">
        <v>84</v>
      </c>
      <c r="D304" s="231" t="s">
        <v>192</v>
      </c>
      <c r="E304" s="231" t="s">
        <v>84</v>
      </c>
      <c r="F304" s="231" t="s">
        <v>192</v>
      </c>
      <c r="G304" s="231" t="s">
        <v>84</v>
      </c>
      <c r="H304" s="231" t="s">
        <v>192</v>
      </c>
      <c r="I304" s="231" t="s">
        <v>84</v>
      </c>
      <c r="J304" s="231" t="s">
        <v>192</v>
      </c>
      <c r="K304" s="231" t="s">
        <v>84</v>
      </c>
      <c r="L304" s="231" t="s">
        <v>192</v>
      </c>
      <c r="M304" s="231" t="s">
        <v>84</v>
      </c>
    </row>
    <row r="305" spans="1:28" s="239" customFormat="1" x14ac:dyDescent="0.2">
      <c r="A305" s="235" t="s">
        <v>193</v>
      </c>
      <c r="B305" s="236">
        <v>404</v>
      </c>
      <c r="C305" s="237">
        <f>IF(B305=0,"",B305*100/B293)</f>
        <v>100</v>
      </c>
      <c r="D305" s="236">
        <v>656</v>
      </c>
      <c r="E305" s="237" t="e">
        <f>IF(D305=0,"",D305*100/#REF!)</f>
        <v>#REF!</v>
      </c>
      <c r="F305" s="236">
        <v>656</v>
      </c>
      <c r="G305" s="237">
        <f>IF(F305=0,"",F305*100/F293)</f>
        <v>100</v>
      </c>
      <c r="H305" s="236">
        <v>656</v>
      </c>
      <c r="I305" s="237">
        <f>IF(H305=0,"",H305*100/H293)</f>
        <v>100</v>
      </c>
      <c r="J305" s="236">
        <v>656</v>
      </c>
      <c r="K305" s="237">
        <f>IF(J305=0,"",J305*100/J293)</f>
        <v>100</v>
      </c>
      <c r="L305" s="236">
        <v>656</v>
      </c>
      <c r="M305" s="238">
        <f>IF(L305=0,"",L305*100/L293)</f>
        <v>100</v>
      </c>
    </row>
    <row r="306" spans="1:28" s="71" customFormat="1" x14ac:dyDescent="0.2">
      <c r="A306" s="401" t="s">
        <v>49</v>
      </c>
      <c r="B306" s="401"/>
      <c r="C306" s="401"/>
      <c r="D306" s="401"/>
      <c r="E306" s="401"/>
      <c r="F306" s="401"/>
      <c r="G306" s="401"/>
      <c r="H306" s="401"/>
      <c r="I306" s="401"/>
      <c r="J306" s="401"/>
      <c r="K306" s="401"/>
      <c r="L306" s="401"/>
      <c r="M306" s="401"/>
      <c r="N306" s="401"/>
      <c r="O306" s="401"/>
      <c r="P306" s="401"/>
      <c r="Q306" s="401"/>
      <c r="R306" s="401"/>
      <c r="S306" s="401"/>
      <c r="T306" s="401"/>
      <c r="U306" s="401"/>
      <c r="V306" s="401"/>
      <c r="W306" s="401"/>
      <c r="X306" s="401"/>
      <c r="Y306" s="401"/>
      <c r="Z306" s="401"/>
      <c r="AA306" s="401"/>
      <c r="AB306" s="401"/>
    </row>
    <row r="309" spans="1:28" x14ac:dyDescent="0.3">
      <c r="A309" s="354"/>
      <c r="B309" s="354"/>
      <c r="C309" s="354"/>
      <c r="D309" s="354"/>
      <c r="E309" s="354"/>
      <c r="F309" s="354"/>
      <c r="G309" s="354"/>
      <c r="H309" s="354"/>
      <c r="I309" s="354"/>
      <c r="J309" s="354"/>
      <c r="K309" s="354"/>
      <c r="L309" s="354"/>
      <c r="M309" s="354"/>
    </row>
    <row r="310" spans="1:28" x14ac:dyDescent="0.3">
      <c r="A310" s="336" t="s">
        <v>194</v>
      </c>
      <c r="B310" s="403">
        <v>2013</v>
      </c>
      <c r="C310" s="403"/>
      <c r="D310" s="403"/>
      <c r="E310" s="403"/>
      <c r="F310" s="403"/>
      <c r="G310" s="403"/>
      <c r="H310" s="403">
        <v>2014</v>
      </c>
      <c r="I310" s="403"/>
      <c r="J310" s="403"/>
      <c r="K310" s="403"/>
      <c r="L310" s="403"/>
      <c r="M310" s="403"/>
    </row>
    <row r="311" spans="1:28" ht="52.5" x14ac:dyDescent="0.3">
      <c r="A311" s="336"/>
      <c r="B311" s="240" t="s">
        <v>17</v>
      </c>
      <c r="C311" s="240" t="s">
        <v>195</v>
      </c>
      <c r="D311" s="240" t="s">
        <v>196</v>
      </c>
      <c r="E311" s="241" t="s">
        <v>197</v>
      </c>
      <c r="F311" s="240" t="s">
        <v>198</v>
      </c>
      <c r="G311" s="240" t="s">
        <v>199</v>
      </c>
      <c r="H311" s="240" t="s">
        <v>17</v>
      </c>
      <c r="I311" s="240" t="s">
        <v>195</v>
      </c>
      <c r="J311" s="240" t="s">
        <v>196</v>
      </c>
      <c r="K311" s="241" t="s">
        <v>197</v>
      </c>
      <c r="L311" s="240" t="s">
        <v>198</v>
      </c>
      <c r="M311" s="240" t="s">
        <v>199</v>
      </c>
    </row>
    <row r="312" spans="1:28" x14ac:dyDescent="0.3">
      <c r="A312" s="402"/>
      <c r="B312" s="242" t="s">
        <v>200</v>
      </c>
      <c r="C312" s="242" t="s">
        <v>201</v>
      </c>
      <c r="D312" s="242" t="s">
        <v>202</v>
      </c>
      <c r="E312" s="241"/>
      <c r="F312" s="240"/>
      <c r="G312" s="240"/>
      <c r="H312" s="242" t="s">
        <v>200</v>
      </c>
      <c r="I312" s="242" t="s">
        <v>201</v>
      </c>
      <c r="J312" s="242" t="s">
        <v>202</v>
      </c>
      <c r="K312" s="241"/>
      <c r="L312" s="240"/>
      <c r="M312" s="240"/>
    </row>
    <row r="313" spans="1:28" s="178" customFormat="1" x14ac:dyDescent="0.2">
      <c r="A313" s="162" t="s">
        <v>203</v>
      </c>
      <c r="B313" s="243">
        <f t="shared" ref="B313:B320" si="44">+B120+H120+N120</f>
        <v>0</v>
      </c>
      <c r="C313" s="244"/>
      <c r="D313" s="244"/>
      <c r="E313" s="244"/>
      <c r="F313" s="245" t="str">
        <f t="shared" ref="F313:F320" si="45">IF(C313=0,"",C313/B313)</f>
        <v/>
      </c>
      <c r="G313" s="245" t="str">
        <f t="shared" ref="G313:G320" si="46">IF(D313=0,"",D313/B313)</f>
        <v/>
      </c>
      <c r="H313" s="243">
        <f t="shared" ref="H313:H320" si="47">+C120+I120+O120</f>
        <v>0</v>
      </c>
      <c r="I313" s="244"/>
      <c r="J313" s="244"/>
      <c r="K313" s="244"/>
      <c r="L313" s="245" t="str">
        <f t="shared" ref="L313:L320" si="48">IF(I313=0,"",I313/H313)</f>
        <v/>
      </c>
      <c r="M313" s="245" t="str">
        <f t="shared" ref="M313:M320" si="49">IF(J313=0,"",J313/H313)</f>
        <v/>
      </c>
    </row>
    <row r="314" spans="1:28" s="178" customFormat="1" x14ac:dyDescent="0.2">
      <c r="A314" s="140" t="s">
        <v>204</v>
      </c>
      <c r="B314" s="246">
        <f t="shared" si="44"/>
        <v>0</v>
      </c>
      <c r="C314" s="224"/>
      <c r="D314" s="224"/>
      <c r="E314" s="224"/>
      <c r="F314" s="247" t="str">
        <f t="shared" si="45"/>
        <v/>
      </c>
      <c r="G314" s="247" t="str">
        <f t="shared" si="46"/>
        <v/>
      </c>
      <c r="H314" s="246">
        <f t="shared" si="47"/>
        <v>0</v>
      </c>
      <c r="I314" s="224"/>
      <c r="J314" s="224"/>
      <c r="K314" s="224"/>
      <c r="L314" s="247" t="str">
        <f t="shared" si="48"/>
        <v/>
      </c>
      <c r="M314" s="247" t="str">
        <f t="shared" si="49"/>
        <v/>
      </c>
    </row>
    <row r="315" spans="1:28" s="178" customFormat="1" x14ac:dyDescent="0.2">
      <c r="A315" s="140" t="s">
        <v>205</v>
      </c>
      <c r="B315" s="246">
        <f t="shared" si="44"/>
        <v>0</v>
      </c>
      <c r="C315" s="224"/>
      <c r="D315" s="224"/>
      <c r="E315" s="224"/>
      <c r="F315" s="247" t="str">
        <f t="shared" si="45"/>
        <v/>
      </c>
      <c r="G315" s="247" t="str">
        <f t="shared" si="46"/>
        <v/>
      </c>
      <c r="H315" s="246">
        <f t="shared" si="47"/>
        <v>0</v>
      </c>
      <c r="I315" s="224"/>
      <c r="J315" s="224"/>
      <c r="K315" s="224"/>
      <c r="L315" s="247" t="str">
        <f t="shared" si="48"/>
        <v/>
      </c>
      <c r="M315" s="247" t="str">
        <f t="shared" si="49"/>
        <v/>
      </c>
    </row>
    <row r="316" spans="1:28" s="178" customFormat="1" x14ac:dyDescent="0.2">
      <c r="A316" s="134" t="s">
        <v>206</v>
      </c>
      <c r="B316" s="246">
        <f t="shared" si="44"/>
        <v>0</v>
      </c>
      <c r="C316" s="224"/>
      <c r="D316" s="224"/>
      <c r="E316" s="224"/>
      <c r="F316" s="247" t="str">
        <f t="shared" si="45"/>
        <v/>
      </c>
      <c r="G316" s="247" t="str">
        <f t="shared" si="46"/>
        <v/>
      </c>
      <c r="H316" s="246">
        <f t="shared" si="47"/>
        <v>0</v>
      </c>
      <c r="I316" s="224"/>
      <c r="J316" s="224"/>
      <c r="K316" s="224"/>
      <c r="L316" s="247" t="str">
        <f t="shared" si="48"/>
        <v/>
      </c>
      <c r="M316" s="247" t="str">
        <f t="shared" si="49"/>
        <v/>
      </c>
    </row>
    <row r="317" spans="1:28" s="178" customFormat="1" x14ac:dyDescent="0.2">
      <c r="A317" s="140" t="s">
        <v>207</v>
      </c>
      <c r="B317" s="246">
        <f t="shared" si="44"/>
        <v>0</v>
      </c>
      <c r="C317" s="224"/>
      <c r="D317" s="224"/>
      <c r="E317" s="224"/>
      <c r="F317" s="247" t="str">
        <f t="shared" si="45"/>
        <v/>
      </c>
      <c r="G317" s="247" t="str">
        <f t="shared" si="46"/>
        <v/>
      </c>
      <c r="H317" s="246">
        <f t="shared" si="47"/>
        <v>0</v>
      </c>
      <c r="I317" s="224"/>
      <c r="J317" s="224"/>
      <c r="K317" s="224"/>
      <c r="L317" s="247" t="str">
        <f t="shared" si="48"/>
        <v/>
      </c>
      <c r="M317" s="247" t="str">
        <f t="shared" si="49"/>
        <v/>
      </c>
    </row>
    <row r="318" spans="1:28" s="178" customFormat="1" x14ac:dyDescent="0.2">
      <c r="A318" s="140" t="s">
        <v>208</v>
      </c>
      <c r="B318" s="246">
        <f t="shared" si="44"/>
        <v>0</v>
      </c>
      <c r="C318" s="224"/>
      <c r="D318" s="224"/>
      <c r="E318" s="224"/>
      <c r="F318" s="247" t="str">
        <f t="shared" si="45"/>
        <v/>
      </c>
      <c r="G318" s="247" t="str">
        <f t="shared" si="46"/>
        <v/>
      </c>
      <c r="H318" s="246">
        <f t="shared" si="47"/>
        <v>0</v>
      </c>
      <c r="I318" s="224"/>
      <c r="J318" s="224"/>
      <c r="K318" s="224"/>
      <c r="L318" s="247" t="str">
        <f t="shared" si="48"/>
        <v/>
      </c>
      <c r="M318" s="247" t="str">
        <f t="shared" si="49"/>
        <v/>
      </c>
    </row>
    <row r="319" spans="1:28" s="178" customFormat="1" x14ac:dyDescent="0.2">
      <c r="A319" s="140" t="s">
        <v>209</v>
      </c>
      <c r="B319" s="246">
        <f t="shared" si="44"/>
        <v>3919</v>
      </c>
      <c r="C319" s="224">
        <v>23724</v>
      </c>
      <c r="D319" s="224">
        <v>48372</v>
      </c>
      <c r="E319" s="224"/>
      <c r="F319" s="247">
        <f t="shared" si="45"/>
        <v>6.0535850982393464</v>
      </c>
      <c r="G319" s="247">
        <f t="shared" si="46"/>
        <v>12.34294462873182</v>
      </c>
      <c r="H319" s="246">
        <f t="shared" si="47"/>
        <v>4198</v>
      </c>
      <c r="I319" s="224">
        <v>24392</v>
      </c>
      <c r="J319" s="224">
        <v>51134</v>
      </c>
      <c r="K319" s="224"/>
      <c r="L319" s="247">
        <f t="shared" si="48"/>
        <v>5.8103858980466887</v>
      </c>
      <c r="M319" s="247">
        <f t="shared" si="49"/>
        <v>12.180562172463077</v>
      </c>
    </row>
    <row r="320" spans="1:28" s="178" customFormat="1" x14ac:dyDescent="0.2">
      <c r="A320" s="218" t="s">
        <v>210</v>
      </c>
      <c r="B320" s="248">
        <f t="shared" si="44"/>
        <v>0</v>
      </c>
      <c r="C320" s="249"/>
      <c r="D320" s="249"/>
      <c r="E320" s="249"/>
      <c r="F320" s="226" t="str">
        <f t="shared" si="45"/>
        <v/>
      </c>
      <c r="G320" s="226" t="str">
        <f t="shared" si="46"/>
        <v/>
      </c>
      <c r="H320" s="248">
        <f t="shared" si="47"/>
        <v>0</v>
      </c>
      <c r="I320" s="249"/>
      <c r="J320" s="249"/>
      <c r="K320" s="249"/>
      <c r="L320" s="226" t="str">
        <f t="shared" si="48"/>
        <v/>
      </c>
      <c r="M320" s="226" t="str">
        <f t="shared" si="49"/>
        <v/>
      </c>
    </row>
    <row r="321" spans="1:13" s="178" customFormat="1" x14ac:dyDescent="0.3">
      <c r="A321" s="336" t="s">
        <v>194</v>
      </c>
      <c r="B321" s="404">
        <v>2015</v>
      </c>
      <c r="C321" s="405"/>
      <c r="D321" s="405"/>
      <c r="E321" s="405"/>
      <c r="F321" s="405"/>
      <c r="G321" s="405"/>
      <c r="H321" s="405">
        <v>2016</v>
      </c>
      <c r="I321" s="405"/>
      <c r="J321" s="405"/>
      <c r="K321" s="405"/>
      <c r="L321" s="405"/>
      <c r="M321" s="406"/>
    </row>
    <row r="322" spans="1:13" s="178" customFormat="1" ht="52.5" x14ac:dyDescent="0.2">
      <c r="A322" s="336"/>
      <c r="B322" s="240" t="s">
        <v>17</v>
      </c>
      <c r="C322" s="240" t="s">
        <v>195</v>
      </c>
      <c r="D322" s="240" t="s">
        <v>196</v>
      </c>
      <c r="E322" s="241" t="s">
        <v>197</v>
      </c>
      <c r="F322" s="240" t="s">
        <v>198</v>
      </c>
      <c r="G322" s="240" t="s">
        <v>199</v>
      </c>
      <c r="H322" s="240" t="s">
        <v>17</v>
      </c>
      <c r="I322" s="240" t="s">
        <v>195</v>
      </c>
      <c r="J322" s="240" t="s">
        <v>196</v>
      </c>
      <c r="K322" s="241" t="s">
        <v>197</v>
      </c>
      <c r="L322" s="240" t="s">
        <v>198</v>
      </c>
      <c r="M322" s="240" t="s">
        <v>199</v>
      </c>
    </row>
    <row r="323" spans="1:13" s="178" customFormat="1" x14ac:dyDescent="0.2">
      <c r="A323" s="402"/>
      <c r="B323" s="242" t="s">
        <v>200</v>
      </c>
      <c r="C323" s="242" t="s">
        <v>201</v>
      </c>
      <c r="D323" s="242" t="s">
        <v>202</v>
      </c>
      <c r="E323" s="240"/>
      <c r="F323" s="240"/>
      <c r="G323" s="240"/>
      <c r="H323" s="242" t="s">
        <v>200</v>
      </c>
      <c r="I323" s="242" t="s">
        <v>201</v>
      </c>
      <c r="J323" s="242" t="s">
        <v>202</v>
      </c>
      <c r="K323" s="241"/>
      <c r="L323" s="240"/>
      <c r="M323" s="240"/>
    </row>
    <row r="324" spans="1:13" s="178" customFormat="1" x14ac:dyDescent="0.2">
      <c r="A324" s="162" t="s">
        <v>203</v>
      </c>
      <c r="B324" s="243">
        <f t="shared" ref="B324:B331" si="50">+D120+J120+P120</f>
        <v>0</v>
      </c>
      <c r="C324" s="250"/>
      <c r="D324" s="250"/>
      <c r="E324" s="250"/>
      <c r="F324" s="245" t="str">
        <f t="shared" ref="F324:F331" si="51">IF(C324=0,"",C324/B324)</f>
        <v/>
      </c>
      <c r="G324" s="245" t="str">
        <f t="shared" ref="G324:G331" si="52">IF(D324=0,"",D324/B324)</f>
        <v/>
      </c>
      <c r="H324" s="243">
        <f t="shared" ref="H324:H331" si="53">+E120+K120+Q120</f>
        <v>0</v>
      </c>
      <c r="I324" s="244"/>
      <c r="J324" s="244"/>
      <c r="K324" s="244"/>
      <c r="L324" s="245" t="str">
        <f t="shared" ref="L324:L331" si="54">IF(I324=0,"",I324/H324)</f>
        <v/>
      </c>
      <c r="M324" s="251" t="str">
        <f t="shared" ref="M324:M331" si="55">IF(J324=0,"",J324/H324)</f>
        <v/>
      </c>
    </row>
    <row r="325" spans="1:13" s="178" customFormat="1" x14ac:dyDescent="0.2">
      <c r="A325" s="140" t="s">
        <v>204</v>
      </c>
      <c r="B325" s="246">
        <f t="shared" si="50"/>
        <v>0</v>
      </c>
      <c r="C325" s="252"/>
      <c r="D325" s="252"/>
      <c r="E325" s="252"/>
      <c r="F325" s="247" t="str">
        <f t="shared" si="51"/>
        <v/>
      </c>
      <c r="G325" s="247" t="str">
        <f t="shared" si="52"/>
        <v/>
      </c>
      <c r="H325" s="246">
        <f t="shared" si="53"/>
        <v>0</v>
      </c>
      <c r="I325" s="224"/>
      <c r="J325" s="224"/>
      <c r="K325" s="224"/>
      <c r="L325" s="247" t="str">
        <f t="shared" si="54"/>
        <v/>
      </c>
      <c r="M325" s="253" t="str">
        <f t="shared" si="55"/>
        <v/>
      </c>
    </row>
    <row r="326" spans="1:13" s="178" customFormat="1" x14ac:dyDescent="0.2">
      <c r="A326" s="140" t="s">
        <v>205</v>
      </c>
      <c r="B326" s="246">
        <f t="shared" si="50"/>
        <v>0</v>
      </c>
      <c r="C326" s="252"/>
      <c r="D326" s="252"/>
      <c r="E326" s="252"/>
      <c r="F326" s="247" t="str">
        <f t="shared" si="51"/>
        <v/>
      </c>
      <c r="G326" s="247" t="str">
        <f t="shared" si="52"/>
        <v/>
      </c>
      <c r="H326" s="246">
        <f t="shared" si="53"/>
        <v>0</v>
      </c>
      <c r="I326" s="224"/>
      <c r="J326" s="224"/>
      <c r="K326" s="224"/>
      <c r="L326" s="247" t="str">
        <f t="shared" si="54"/>
        <v/>
      </c>
      <c r="M326" s="253" t="str">
        <f t="shared" si="55"/>
        <v/>
      </c>
    </row>
    <row r="327" spans="1:13" s="178" customFormat="1" x14ac:dyDescent="0.2">
      <c r="A327" s="134" t="s">
        <v>206</v>
      </c>
      <c r="B327" s="246">
        <f t="shared" si="50"/>
        <v>0</v>
      </c>
      <c r="C327" s="252"/>
      <c r="D327" s="252"/>
      <c r="E327" s="252"/>
      <c r="F327" s="247" t="str">
        <f t="shared" si="51"/>
        <v/>
      </c>
      <c r="G327" s="247" t="str">
        <f t="shared" si="52"/>
        <v/>
      </c>
      <c r="H327" s="246">
        <f t="shared" si="53"/>
        <v>0</v>
      </c>
      <c r="I327" s="224"/>
      <c r="J327" s="224"/>
      <c r="K327" s="224"/>
      <c r="L327" s="247" t="str">
        <f t="shared" si="54"/>
        <v/>
      </c>
      <c r="M327" s="253" t="str">
        <f t="shared" si="55"/>
        <v/>
      </c>
    </row>
    <row r="328" spans="1:13" s="178" customFormat="1" x14ac:dyDescent="0.2">
      <c r="A328" s="140" t="s">
        <v>207</v>
      </c>
      <c r="B328" s="246">
        <f t="shared" si="50"/>
        <v>0</v>
      </c>
      <c r="C328" s="252"/>
      <c r="D328" s="252"/>
      <c r="E328" s="252"/>
      <c r="F328" s="247" t="str">
        <f t="shared" si="51"/>
        <v/>
      </c>
      <c r="G328" s="247" t="str">
        <f t="shared" si="52"/>
        <v/>
      </c>
      <c r="H328" s="246">
        <f t="shared" si="53"/>
        <v>0</v>
      </c>
      <c r="I328" s="224"/>
      <c r="J328" s="224"/>
      <c r="K328" s="224"/>
      <c r="L328" s="247" t="str">
        <f t="shared" si="54"/>
        <v/>
      </c>
      <c r="M328" s="253" t="str">
        <f t="shared" si="55"/>
        <v/>
      </c>
    </row>
    <row r="329" spans="1:13" s="178" customFormat="1" x14ac:dyDescent="0.2">
      <c r="A329" s="140" t="s">
        <v>208</v>
      </c>
      <c r="B329" s="246">
        <f t="shared" si="50"/>
        <v>0</v>
      </c>
      <c r="C329" s="252"/>
      <c r="D329" s="252"/>
      <c r="E329" s="252"/>
      <c r="F329" s="247" t="str">
        <f t="shared" si="51"/>
        <v/>
      </c>
      <c r="G329" s="247" t="str">
        <f t="shared" si="52"/>
        <v/>
      </c>
      <c r="H329" s="246">
        <f t="shared" si="53"/>
        <v>0</v>
      </c>
      <c r="I329" s="224"/>
      <c r="J329" s="224"/>
      <c r="K329" s="224"/>
      <c r="L329" s="247" t="str">
        <f t="shared" si="54"/>
        <v/>
      </c>
      <c r="M329" s="253" t="str">
        <f t="shared" si="55"/>
        <v/>
      </c>
    </row>
    <row r="330" spans="1:13" s="178" customFormat="1" x14ac:dyDescent="0.2">
      <c r="A330" s="140" t="s">
        <v>209</v>
      </c>
      <c r="B330" s="246">
        <f t="shared" si="50"/>
        <v>4322</v>
      </c>
      <c r="C330" s="252">
        <v>22463</v>
      </c>
      <c r="D330" s="252">
        <v>47511</v>
      </c>
      <c r="E330" s="252"/>
      <c r="F330" s="247">
        <f t="shared" si="51"/>
        <v>5.1973623322535865</v>
      </c>
      <c r="G330" s="247">
        <f t="shared" si="52"/>
        <v>10.992827394724664</v>
      </c>
      <c r="H330" s="246">
        <f t="shared" si="53"/>
        <v>4342</v>
      </c>
      <c r="I330" s="224">
        <v>22473</v>
      </c>
      <c r="J330" s="224">
        <v>47511</v>
      </c>
      <c r="K330" s="224"/>
      <c r="L330" s="247">
        <f t="shared" si="54"/>
        <v>5.1757254721326573</v>
      </c>
      <c r="M330" s="253">
        <f t="shared" si="55"/>
        <v>10.942192538000921</v>
      </c>
    </row>
    <row r="331" spans="1:13" s="178" customFormat="1" x14ac:dyDescent="0.2">
      <c r="A331" s="218" t="s">
        <v>210</v>
      </c>
      <c r="B331" s="248">
        <f t="shared" si="50"/>
        <v>0</v>
      </c>
      <c r="C331" s="254"/>
      <c r="D331" s="254"/>
      <c r="E331" s="254"/>
      <c r="F331" s="226" t="str">
        <f t="shared" si="51"/>
        <v/>
      </c>
      <c r="G331" s="226" t="str">
        <f t="shared" si="52"/>
        <v/>
      </c>
      <c r="H331" s="255">
        <f t="shared" si="53"/>
        <v>0</v>
      </c>
      <c r="I331" s="256"/>
      <c r="J331" s="256"/>
      <c r="K331" s="256"/>
      <c r="L331" s="257" t="str">
        <f t="shared" si="54"/>
        <v/>
      </c>
      <c r="M331" s="258" t="str">
        <f t="shared" si="55"/>
        <v/>
      </c>
    </row>
    <row r="332" spans="1:13" x14ac:dyDescent="0.3">
      <c r="A332" s="336" t="s">
        <v>194</v>
      </c>
      <c r="B332" s="414">
        <v>2017</v>
      </c>
      <c r="C332" s="414"/>
      <c r="D332" s="414"/>
      <c r="E332" s="414"/>
      <c r="F332" s="414"/>
      <c r="G332" s="414"/>
      <c r="H332" s="415">
        <v>2018</v>
      </c>
      <c r="I332" s="415"/>
      <c r="J332" s="415"/>
      <c r="K332" s="415"/>
      <c r="L332" s="415"/>
      <c r="M332" s="415"/>
    </row>
    <row r="333" spans="1:13" ht="52.5" x14ac:dyDescent="0.3">
      <c r="A333" s="336"/>
      <c r="B333" s="240" t="s">
        <v>17</v>
      </c>
      <c r="C333" s="240" t="s">
        <v>195</v>
      </c>
      <c r="D333" s="240" t="s">
        <v>196</v>
      </c>
      <c r="E333" s="241" t="s">
        <v>197</v>
      </c>
      <c r="F333" s="240" t="s">
        <v>198</v>
      </c>
      <c r="G333" s="240" t="s">
        <v>199</v>
      </c>
      <c r="H333" s="240" t="s">
        <v>17</v>
      </c>
      <c r="I333" s="240" t="s">
        <v>195</v>
      </c>
      <c r="J333" s="240" t="s">
        <v>196</v>
      </c>
      <c r="K333" s="241" t="s">
        <v>197</v>
      </c>
      <c r="L333" s="240" t="s">
        <v>198</v>
      </c>
      <c r="M333" s="240" t="s">
        <v>199</v>
      </c>
    </row>
    <row r="334" spans="1:13" x14ac:dyDescent="0.3">
      <c r="A334" s="402"/>
      <c r="B334" s="242" t="s">
        <v>200</v>
      </c>
      <c r="C334" s="242" t="s">
        <v>201</v>
      </c>
      <c r="D334" s="242" t="s">
        <v>202</v>
      </c>
      <c r="E334" s="241"/>
      <c r="F334" s="240"/>
      <c r="G334" s="240"/>
      <c r="H334" s="242" t="s">
        <v>200</v>
      </c>
      <c r="I334" s="242" t="s">
        <v>201</v>
      </c>
      <c r="J334" s="242" t="s">
        <v>202</v>
      </c>
      <c r="K334" s="241"/>
      <c r="L334" s="240"/>
      <c r="M334" s="240"/>
    </row>
    <row r="335" spans="1:13" s="178" customFormat="1" x14ac:dyDescent="0.2">
      <c r="A335" s="162" t="s">
        <v>203</v>
      </c>
      <c r="B335" s="243">
        <f t="shared" ref="B335:B342" si="56">+F120+L120+R120</f>
        <v>0</v>
      </c>
      <c r="C335" s="244"/>
      <c r="D335" s="244"/>
      <c r="E335" s="244"/>
      <c r="F335" s="245" t="str">
        <f t="shared" ref="F335:F342" si="57">IF(C335=0,"",C335/B335)</f>
        <v/>
      </c>
      <c r="G335" s="245" t="str">
        <f t="shared" ref="G335:G342" si="58">IF(D335=0,"",D335/B335)</f>
        <v/>
      </c>
      <c r="H335" s="243">
        <f t="shared" ref="H335:H342" si="59">+G120+M120+S120</f>
        <v>0</v>
      </c>
      <c r="I335" s="244"/>
      <c r="J335" s="244"/>
      <c r="K335" s="244"/>
      <c r="L335" s="245" t="str">
        <f t="shared" ref="L335:L342" si="60">IF(I335=0,"",I335/H335)</f>
        <v/>
      </c>
      <c r="M335" s="251" t="str">
        <f t="shared" ref="M335:M342" si="61">IF(J335=0,"",J335/H335)</f>
        <v/>
      </c>
    </row>
    <row r="336" spans="1:13" s="178" customFormat="1" x14ac:dyDescent="0.2">
      <c r="A336" s="140" t="s">
        <v>204</v>
      </c>
      <c r="B336" s="246">
        <f t="shared" si="56"/>
        <v>0</v>
      </c>
      <c r="C336" s="224"/>
      <c r="D336" s="224"/>
      <c r="E336" s="224"/>
      <c r="F336" s="247" t="str">
        <f t="shared" si="57"/>
        <v/>
      </c>
      <c r="G336" s="247" t="str">
        <f t="shared" si="58"/>
        <v/>
      </c>
      <c r="H336" s="246">
        <f t="shared" si="59"/>
        <v>0</v>
      </c>
      <c r="I336" s="224"/>
      <c r="J336" s="224"/>
      <c r="K336" s="224"/>
      <c r="L336" s="247" t="str">
        <f t="shared" si="60"/>
        <v/>
      </c>
      <c r="M336" s="253" t="str">
        <f t="shared" si="61"/>
        <v/>
      </c>
    </row>
    <row r="337" spans="1:13" s="178" customFormat="1" x14ac:dyDescent="0.2">
      <c r="A337" s="140" t="s">
        <v>205</v>
      </c>
      <c r="B337" s="246">
        <f t="shared" si="56"/>
        <v>0</v>
      </c>
      <c r="C337" s="224"/>
      <c r="D337" s="224"/>
      <c r="E337" s="224"/>
      <c r="F337" s="247" t="str">
        <f t="shared" si="57"/>
        <v/>
      </c>
      <c r="G337" s="247" t="str">
        <f t="shared" si="58"/>
        <v/>
      </c>
      <c r="H337" s="246">
        <f t="shared" si="59"/>
        <v>0</v>
      </c>
      <c r="I337" s="224"/>
      <c r="J337" s="224"/>
      <c r="K337" s="224"/>
      <c r="L337" s="247" t="str">
        <f t="shared" si="60"/>
        <v/>
      </c>
      <c r="M337" s="253" t="str">
        <f t="shared" si="61"/>
        <v/>
      </c>
    </row>
    <row r="338" spans="1:13" s="178" customFormat="1" x14ac:dyDescent="0.2">
      <c r="A338" s="134" t="s">
        <v>206</v>
      </c>
      <c r="B338" s="246">
        <f t="shared" si="56"/>
        <v>0</v>
      </c>
      <c r="C338" s="224"/>
      <c r="D338" s="224"/>
      <c r="E338" s="224"/>
      <c r="F338" s="247" t="str">
        <f t="shared" si="57"/>
        <v/>
      </c>
      <c r="G338" s="247" t="str">
        <f t="shared" si="58"/>
        <v/>
      </c>
      <c r="H338" s="246">
        <f t="shared" si="59"/>
        <v>0</v>
      </c>
      <c r="I338" s="224"/>
      <c r="J338" s="224"/>
      <c r="K338" s="224"/>
      <c r="L338" s="247" t="str">
        <f t="shared" si="60"/>
        <v/>
      </c>
      <c r="M338" s="253" t="str">
        <f t="shared" si="61"/>
        <v/>
      </c>
    </row>
    <row r="339" spans="1:13" s="178" customFormat="1" x14ac:dyDescent="0.2">
      <c r="A339" s="140" t="s">
        <v>207</v>
      </c>
      <c r="B339" s="246">
        <f t="shared" si="56"/>
        <v>0</v>
      </c>
      <c r="C339" s="224"/>
      <c r="D339" s="224"/>
      <c r="E339" s="224"/>
      <c r="F339" s="247" t="str">
        <f t="shared" si="57"/>
        <v/>
      </c>
      <c r="G339" s="247" t="str">
        <f t="shared" si="58"/>
        <v/>
      </c>
      <c r="H339" s="246">
        <f t="shared" si="59"/>
        <v>0</v>
      </c>
      <c r="I339" s="224"/>
      <c r="J339" s="224"/>
      <c r="K339" s="224"/>
      <c r="L339" s="247" t="str">
        <f t="shared" si="60"/>
        <v/>
      </c>
      <c r="M339" s="253" t="str">
        <f t="shared" si="61"/>
        <v/>
      </c>
    </row>
    <row r="340" spans="1:13" s="178" customFormat="1" x14ac:dyDescent="0.2">
      <c r="A340" s="140" t="s">
        <v>208</v>
      </c>
      <c r="B340" s="246">
        <f t="shared" si="56"/>
        <v>0</v>
      </c>
      <c r="C340" s="224"/>
      <c r="D340" s="224"/>
      <c r="E340" s="224"/>
      <c r="F340" s="247" t="str">
        <f t="shared" si="57"/>
        <v/>
      </c>
      <c r="G340" s="247" t="str">
        <f t="shared" si="58"/>
        <v/>
      </c>
      <c r="H340" s="246">
        <f t="shared" si="59"/>
        <v>0</v>
      </c>
      <c r="I340" s="224"/>
      <c r="J340" s="224"/>
      <c r="K340" s="224"/>
      <c r="L340" s="247" t="str">
        <f t="shared" si="60"/>
        <v/>
      </c>
      <c r="M340" s="253" t="str">
        <f t="shared" si="61"/>
        <v/>
      </c>
    </row>
    <row r="341" spans="1:13" s="178" customFormat="1" x14ac:dyDescent="0.2">
      <c r="A341" s="140" t="s">
        <v>209</v>
      </c>
      <c r="B341" s="246">
        <f t="shared" si="56"/>
        <v>4362</v>
      </c>
      <c r="C341" s="224">
        <v>22484</v>
      </c>
      <c r="D341" s="224">
        <v>47611</v>
      </c>
      <c r="E341" s="224"/>
      <c r="F341" s="247">
        <f t="shared" si="57"/>
        <v>5.1545162769371844</v>
      </c>
      <c r="G341" s="247">
        <f t="shared" si="58"/>
        <v>10.914947271893627</v>
      </c>
      <c r="H341" s="246">
        <f t="shared" si="59"/>
        <v>4382</v>
      </c>
      <c r="I341" s="224">
        <v>22494</v>
      </c>
      <c r="J341" s="224">
        <v>47711</v>
      </c>
      <c r="K341" s="224"/>
      <c r="L341" s="247">
        <f t="shared" si="60"/>
        <v>5.1332724783204018</v>
      </c>
      <c r="M341" s="253">
        <f t="shared" si="61"/>
        <v>10.887950707439526</v>
      </c>
    </row>
    <row r="342" spans="1:13" s="178" customFormat="1" x14ac:dyDescent="0.2">
      <c r="A342" s="218" t="s">
        <v>210</v>
      </c>
      <c r="B342" s="248">
        <f t="shared" si="56"/>
        <v>0</v>
      </c>
      <c r="C342" s="249"/>
      <c r="D342" s="249"/>
      <c r="E342" s="249"/>
      <c r="F342" s="226" t="str">
        <f t="shared" si="57"/>
        <v/>
      </c>
      <c r="G342" s="226" t="str">
        <f t="shared" si="58"/>
        <v/>
      </c>
      <c r="H342" s="248">
        <f t="shared" si="59"/>
        <v>0</v>
      </c>
      <c r="I342" s="249"/>
      <c r="J342" s="249"/>
      <c r="K342" s="249"/>
      <c r="L342" s="226" t="str">
        <f t="shared" si="60"/>
        <v/>
      </c>
      <c r="M342" s="227" t="str">
        <f t="shared" si="61"/>
        <v/>
      </c>
    </row>
    <row r="343" spans="1:13" x14ac:dyDescent="0.3">
      <c r="A343" s="123" t="s">
        <v>49</v>
      </c>
    </row>
    <row r="346" spans="1:13" x14ac:dyDescent="0.3">
      <c r="A346" s="416" t="s">
        <v>97</v>
      </c>
      <c r="B346" s="417">
        <v>2013</v>
      </c>
      <c r="C346" s="418"/>
      <c r="D346" s="417">
        <v>2014</v>
      </c>
      <c r="E346" s="418"/>
      <c r="F346" s="419">
        <v>2015</v>
      </c>
      <c r="G346" s="420"/>
      <c r="H346" s="420">
        <v>2016</v>
      </c>
      <c r="I346" s="421"/>
      <c r="J346" s="417">
        <v>2017</v>
      </c>
      <c r="K346" s="418"/>
      <c r="L346" s="417">
        <v>2018</v>
      </c>
      <c r="M346" s="418"/>
    </row>
    <row r="347" spans="1:13" x14ac:dyDescent="0.3">
      <c r="A347" s="416"/>
      <c r="B347" s="259" t="s">
        <v>98</v>
      </c>
      <c r="C347" s="259" t="s">
        <v>84</v>
      </c>
      <c r="D347" s="259" t="s">
        <v>98</v>
      </c>
      <c r="E347" s="259" t="s">
        <v>84</v>
      </c>
      <c r="F347" s="259" t="s">
        <v>98</v>
      </c>
      <c r="G347" s="259" t="s">
        <v>84</v>
      </c>
      <c r="H347" s="259" t="s">
        <v>98</v>
      </c>
      <c r="I347" s="259" t="s">
        <v>84</v>
      </c>
      <c r="J347" s="259" t="s">
        <v>98</v>
      </c>
      <c r="K347" s="259" t="s">
        <v>84</v>
      </c>
      <c r="L347" s="259" t="s">
        <v>98</v>
      </c>
      <c r="M347" s="259" t="s">
        <v>84</v>
      </c>
    </row>
    <row r="348" spans="1:13" x14ac:dyDescent="0.3">
      <c r="A348" s="260" t="s">
        <v>211</v>
      </c>
      <c r="B348" s="261">
        <v>152</v>
      </c>
      <c r="C348" s="262">
        <f>IF(B348=0,"",B348*100/D134)</f>
        <v>84.444444444444443</v>
      </c>
      <c r="D348" s="261">
        <v>151</v>
      </c>
      <c r="E348" s="262">
        <f>IF(D348=0,"",D348*100/G134)</f>
        <v>84.357541899441344</v>
      </c>
      <c r="F348" s="263">
        <v>151</v>
      </c>
      <c r="G348" s="262">
        <f>IF(F348=0,"",F348*100/J134)</f>
        <v>84.357541899441344</v>
      </c>
      <c r="H348" s="261">
        <v>151</v>
      </c>
      <c r="I348" s="262">
        <f>IF(H348=0,"",H348*100/M134)</f>
        <v>84.357541899441344</v>
      </c>
      <c r="J348" s="261">
        <v>151</v>
      </c>
      <c r="K348" s="262">
        <f>IF(J348=0,"",J348*100/P134)</f>
        <v>84.357541899441344</v>
      </c>
      <c r="L348" s="261">
        <v>151</v>
      </c>
      <c r="M348" s="264">
        <f>IF(L348=0,"",L348*100/S134)</f>
        <v>84.357541899441344</v>
      </c>
    </row>
  </sheetData>
  <mergeCells count="194">
    <mergeCell ref="A332:A334"/>
    <mergeCell ref="B332:G332"/>
    <mergeCell ref="H332:M332"/>
    <mergeCell ref="A346:A347"/>
    <mergeCell ref="B346:C346"/>
    <mergeCell ref="D346:E346"/>
    <mergeCell ref="F346:G346"/>
    <mergeCell ref="H346:I346"/>
    <mergeCell ref="J346:K346"/>
    <mergeCell ref="L346:M346"/>
    <mergeCell ref="A306:AB306"/>
    <mergeCell ref="A309:M309"/>
    <mergeCell ref="A310:A312"/>
    <mergeCell ref="B310:G310"/>
    <mergeCell ref="H310:M310"/>
    <mergeCell ref="A321:A323"/>
    <mergeCell ref="B321:G321"/>
    <mergeCell ref="H321:M321"/>
    <mergeCell ref="A297:A298"/>
    <mergeCell ref="A301:T301"/>
    <mergeCell ref="A303:A304"/>
    <mergeCell ref="B303:C303"/>
    <mergeCell ref="D303:E303"/>
    <mergeCell ref="F303:G303"/>
    <mergeCell ref="H303:I303"/>
    <mergeCell ref="J303:K303"/>
    <mergeCell ref="L303:M303"/>
    <mergeCell ref="L283:M283"/>
    <mergeCell ref="N283:O283"/>
    <mergeCell ref="A289:A290"/>
    <mergeCell ref="B289:C289"/>
    <mergeCell ref="D289:E289"/>
    <mergeCell ref="F289:G289"/>
    <mergeCell ref="H289:I289"/>
    <mergeCell ref="J289:K289"/>
    <mergeCell ref="L289:M289"/>
    <mergeCell ref="A283:A284"/>
    <mergeCell ref="B283:C283"/>
    <mergeCell ref="D283:E283"/>
    <mergeCell ref="F283:G283"/>
    <mergeCell ref="H283:I283"/>
    <mergeCell ref="J283:K283"/>
    <mergeCell ref="B281:C281"/>
    <mergeCell ref="D281:E281"/>
    <mergeCell ref="F281:G281"/>
    <mergeCell ref="H281:I281"/>
    <mergeCell ref="J281:K281"/>
    <mergeCell ref="L281:M281"/>
    <mergeCell ref="L275:M275"/>
    <mergeCell ref="B277:C277"/>
    <mergeCell ref="D277:E277"/>
    <mergeCell ref="H277:I277"/>
    <mergeCell ref="J277:K277"/>
    <mergeCell ref="L277:M277"/>
    <mergeCell ref="A275:A276"/>
    <mergeCell ref="B275:C275"/>
    <mergeCell ref="D275:E275"/>
    <mergeCell ref="F275:G275"/>
    <mergeCell ref="H275:I275"/>
    <mergeCell ref="J275:K275"/>
    <mergeCell ref="A268:AE268"/>
    <mergeCell ref="A269:AE269"/>
    <mergeCell ref="A270:AE270"/>
    <mergeCell ref="A271:Y271"/>
    <mergeCell ref="A272:Y272"/>
    <mergeCell ref="A274:O274"/>
    <mergeCell ref="N246:P246"/>
    <mergeCell ref="Q246:S246"/>
    <mergeCell ref="C247:D247"/>
    <mergeCell ref="F247:G247"/>
    <mergeCell ref="I247:J247"/>
    <mergeCell ref="L247:M247"/>
    <mergeCell ref="O247:P247"/>
    <mergeCell ref="R247:S247"/>
    <mergeCell ref="L220:M220"/>
    <mergeCell ref="A246:A248"/>
    <mergeCell ref="B246:D246"/>
    <mergeCell ref="E246:G246"/>
    <mergeCell ref="H246:J246"/>
    <mergeCell ref="K246:M246"/>
    <mergeCell ref="A220:A221"/>
    <mergeCell ref="B220:C220"/>
    <mergeCell ref="D220:E220"/>
    <mergeCell ref="F220:G220"/>
    <mergeCell ref="H220:I220"/>
    <mergeCell ref="J220:K220"/>
    <mergeCell ref="A190:AE190"/>
    <mergeCell ref="A191:AE191"/>
    <mergeCell ref="A195:A196"/>
    <mergeCell ref="B195:C195"/>
    <mergeCell ref="D195:E195"/>
    <mergeCell ref="F195:G195"/>
    <mergeCell ref="H195:I195"/>
    <mergeCell ref="J195:K195"/>
    <mergeCell ref="L195:M195"/>
    <mergeCell ref="A183:O183"/>
    <mergeCell ref="A184:A185"/>
    <mergeCell ref="B184:C184"/>
    <mergeCell ref="D184:E184"/>
    <mergeCell ref="F184:G184"/>
    <mergeCell ref="H184:I184"/>
    <mergeCell ref="J184:K184"/>
    <mergeCell ref="L184:M184"/>
    <mergeCell ref="Q153:S153"/>
    <mergeCell ref="A167:M167"/>
    <mergeCell ref="A168:A169"/>
    <mergeCell ref="B168:C168"/>
    <mergeCell ref="D168:E168"/>
    <mergeCell ref="F168:G168"/>
    <mergeCell ref="H168:I168"/>
    <mergeCell ref="J168:K168"/>
    <mergeCell ref="L168:M168"/>
    <mergeCell ref="A153:A154"/>
    <mergeCell ref="B153:D153"/>
    <mergeCell ref="E153:G153"/>
    <mergeCell ref="H153:J153"/>
    <mergeCell ref="K153:M153"/>
    <mergeCell ref="N153:P153"/>
    <mergeCell ref="A138:V138"/>
    <mergeCell ref="A140:A141"/>
    <mergeCell ref="B140:D140"/>
    <mergeCell ref="E140:G140"/>
    <mergeCell ref="H140:J140"/>
    <mergeCell ref="K140:M140"/>
    <mergeCell ref="N140:P140"/>
    <mergeCell ref="Q140:S140"/>
    <mergeCell ref="B132:D132"/>
    <mergeCell ref="E132:G132"/>
    <mergeCell ref="H132:J132"/>
    <mergeCell ref="K132:M132"/>
    <mergeCell ref="N132:P132"/>
    <mergeCell ref="Q132:S132"/>
    <mergeCell ref="A115:S115"/>
    <mergeCell ref="A117:A119"/>
    <mergeCell ref="B117:S117"/>
    <mergeCell ref="B118:G118"/>
    <mergeCell ref="H118:M118"/>
    <mergeCell ref="N118:S118"/>
    <mergeCell ref="A102:S102"/>
    <mergeCell ref="B103:G103"/>
    <mergeCell ref="H103:M103"/>
    <mergeCell ref="N103:S103"/>
    <mergeCell ref="A108:S108"/>
    <mergeCell ref="B109:G109"/>
    <mergeCell ref="H109:M109"/>
    <mergeCell ref="N109:S109"/>
    <mergeCell ref="A90:S90"/>
    <mergeCell ref="B91:G91"/>
    <mergeCell ref="H91:M91"/>
    <mergeCell ref="N91:S91"/>
    <mergeCell ref="B97:G97"/>
    <mergeCell ref="H97:M97"/>
    <mergeCell ref="N97:S97"/>
    <mergeCell ref="B79:F79"/>
    <mergeCell ref="H79:M79"/>
    <mergeCell ref="N79:S79"/>
    <mergeCell ref="B85:F85"/>
    <mergeCell ref="H85:M85"/>
    <mergeCell ref="N85:S85"/>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15:Q15"/>
    <mergeCell ref="A16:Q16"/>
    <mergeCell ref="A17:Q17"/>
    <mergeCell ref="A18:Q18"/>
    <mergeCell ref="A19:Q19"/>
    <mergeCell ref="A20:Q20"/>
    <mergeCell ref="B3:S3"/>
    <mergeCell ref="C5:G5"/>
    <mergeCell ref="B7:Q7"/>
    <mergeCell ref="B8:Q8"/>
    <mergeCell ref="B9:Q9"/>
    <mergeCell ref="A14:Q14"/>
  </mergeCells>
  <dataValidations count="7">
    <dataValidation type="decimal" allowBlank="1" showInputMessage="1" showErrorMessage="1" errorTitle="Validar" error="Se debe declarar valores numéricos que estén en el rango de 0 a 99999999" sqref="L253:L256 L261:L267 H246 F261:F267 N246 Q265:Q267 Q246 B246 E246 C261:C267 F253:F256 N265:N267 B222:B231 F244 C253:C256 T244 D222:D244 L222:L244 H222:H244 P244 R244 B234:B244 J222:J244 V244 K246">
      <formula1>0</formula1>
      <formula2>999999.999999</formula2>
    </dataValidation>
    <dataValidation type="whole" showInputMessage="1" showErrorMessage="1" errorTitle="Validar" error="Se debe declarar valores numéricos que estén en el rango de 0 a 99999999" sqref="F181 N135 N145:O151 E134:F135 K134:L135 O217:O218 K145:L151 R134:R135 H145:I145 M217:M218 H217:H218 F217:F218 D217:D218 B217:B218 Q217:Q218 B134:C135 B120:S127 O134:O135 B197:B200 D197:D200 D291:M293 F197:F200 H197:H200 B202:B214 D202:D214 F202:F214 L197:L200 H202:H214 J202:J214 J197:J200 B335:E342 H335:K342 Q145:R151 L172:L181 D173:D181 J172:J181 H172:H181 B173:B181 E142:F151 B142:C151 B313:E320 H313:K320 H324:K331 Q135 B291:B293 L202:L214">
      <formula1>0</formula1>
      <formula2>999999</formula2>
    </dataValidation>
    <dataValidation type="whole" allowBlank="1" showInputMessage="1" showErrorMessage="1" errorTitle="Validar" error="Se debe declarar valores numéricos que estén en el rango de 0 a 99999999" sqref="D278:D280 H278:H280 J278:J280 B278:B280 L278:L280 B277:M277">
      <formula1>0</formula1>
      <formula2>999999</formula2>
    </dataValidation>
    <dataValidation showInputMessage="1" showErrorMessage="1" errorTitle="Validar" error="Se debe declarar valores numéricos que estén en el rango de 0 a 99999999" sqref="I113:R114 N99:S100 N87:S88 B107:W107 B105:T106 B111:S112"/>
    <dataValidation type="whole" showInputMessage="1" showErrorMessage="1" errorTitle="Validar" error="Se debe declarar valores numéricos que estén en el rango de 0 a 99999999" sqref="B113:H114 B89:T89 B83:W83 B81:S82 B87:M88 B95:W95 B93:S94 B99:M100 B101:W101">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134 Q134">
      <formula1>1</formula1>
      <formula2>999999</formula2>
    </dataValidation>
    <dataValidation type="whole" showInputMessage="1" showErrorMessage="1" errorTitle="Validar" error="Se debe declarar valores numéricos que estén en el rango de 0 a 99999999" sqref="F38:F76 M29:M76">
      <formula1>0</formula1>
      <formula2>9999999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101" max="21" man="1"/>
    <brk id="152" max="21" man="1"/>
    <brk id="193" max="21" man="1"/>
    <brk id="232" max="21" man="1"/>
    <brk id="272" max="21" man="1"/>
    <brk id="320" max="21" man="1"/>
  </rowBreaks>
  <ignoredErrors>
    <ignoredError sqref="U29:U72 U73:U7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2016-01-22T00:54:21Z</dcterms:created>
  <dcterms:modified xsi:type="dcterms:W3CDTF">2016-02-20T00:43:34Z</dcterms:modified>
</cp:coreProperties>
</file>