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ervidor\Planeacion\PIFI\PFCE 2016-2017\DES\Anexo XIII\"/>
    </mc:Choice>
  </mc:AlternateContent>
  <bookViews>
    <workbookView xWindow="0" yWindow="0" windowWidth="21600" windowHeight="9735"/>
  </bookViews>
  <sheets>
    <sheet name="FormatoDES" sheetId="1" r:id="rId1"/>
  </sheets>
  <definedNames>
    <definedName name="_xlnm.Print_Area" localSheetId="0">FormatoDES!$A$1:$V$317</definedName>
    <definedName name="_xlnm.Print_Titles" localSheetId="0">FormatoDES!$1:$13</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96" i="1" l="1"/>
  <c r="M296" i="1" l="1"/>
  <c r="F307" i="1"/>
  <c r="F281" i="1"/>
  <c r="G211" i="1"/>
  <c r="G154" i="1"/>
  <c r="J80" i="1"/>
  <c r="J74" i="1"/>
  <c r="P80" i="1" s="1"/>
  <c r="J102" i="1" l="1"/>
  <c r="G316" i="1"/>
  <c r="Q104" i="1"/>
  <c r="R104" i="1"/>
  <c r="S104" i="1"/>
  <c r="G268" i="1"/>
  <c r="N104" i="1"/>
  <c r="O104" i="1"/>
  <c r="P104" i="1"/>
  <c r="F268" i="1"/>
  <c r="K104" i="1"/>
  <c r="L104" i="1"/>
  <c r="M104" i="1"/>
  <c r="E268" i="1"/>
  <c r="H104" i="1"/>
  <c r="I104" i="1"/>
  <c r="E104" i="1"/>
  <c r="F104" i="1"/>
  <c r="G104" i="1"/>
  <c r="C268" i="1"/>
  <c r="B104" i="1"/>
  <c r="C104" i="1"/>
  <c r="D104" i="1"/>
  <c r="B268" i="1"/>
  <c r="B231" i="1"/>
  <c r="R113" i="1"/>
  <c r="R126" i="1"/>
  <c r="B128" i="1"/>
  <c r="B113" i="1"/>
  <c r="B126" i="1"/>
  <c r="J73" i="1"/>
  <c r="H296" i="1"/>
  <c r="L296" i="1"/>
  <c r="F155" i="1"/>
  <c r="D155" i="1"/>
  <c r="B155" i="1"/>
  <c r="L154" i="1"/>
  <c r="J154" i="1"/>
  <c r="H154" i="1"/>
  <c r="D154" i="1"/>
  <c r="B154" i="1"/>
  <c r="Q113" i="1"/>
  <c r="S102" i="1"/>
  <c r="M316" i="1"/>
  <c r="P102" i="1"/>
  <c r="K316" i="1"/>
  <c r="M102" i="1"/>
  <c r="I316" i="1"/>
  <c r="G102" i="1"/>
  <c r="E316" i="1"/>
  <c r="D102" i="1"/>
  <c r="C316" i="1"/>
  <c r="M310" i="1"/>
  <c r="L310" i="1"/>
  <c r="H310" i="1"/>
  <c r="G310" i="1"/>
  <c r="F310" i="1"/>
  <c r="B310" i="1"/>
  <c r="H309" i="1"/>
  <c r="M309" i="1"/>
  <c r="L309" i="1"/>
  <c r="B309" i="1"/>
  <c r="G309" i="1"/>
  <c r="F309" i="1"/>
  <c r="H308" i="1"/>
  <c r="M308" i="1"/>
  <c r="L308" i="1"/>
  <c r="B308" i="1"/>
  <c r="G308" i="1"/>
  <c r="F308" i="1"/>
  <c r="H307" i="1"/>
  <c r="M307" i="1"/>
  <c r="L307" i="1"/>
  <c r="B307" i="1"/>
  <c r="G307" i="1"/>
  <c r="H306" i="1"/>
  <c r="M306" i="1"/>
  <c r="L306" i="1"/>
  <c r="B306" i="1"/>
  <c r="G306" i="1"/>
  <c r="F306" i="1"/>
  <c r="H305" i="1"/>
  <c r="M305" i="1"/>
  <c r="L305" i="1"/>
  <c r="B305" i="1"/>
  <c r="G305" i="1"/>
  <c r="F305" i="1"/>
  <c r="H304" i="1"/>
  <c r="M304" i="1"/>
  <c r="L304" i="1"/>
  <c r="B304" i="1"/>
  <c r="G304" i="1"/>
  <c r="F304" i="1"/>
  <c r="H303" i="1"/>
  <c r="M303" i="1"/>
  <c r="L303" i="1"/>
  <c r="B303" i="1"/>
  <c r="G303" i="1"/>
  <c r="F303" i="1"/>
  <c r="M299" i="1"/>
  <c r="L299" i="1"/>
  <c r="H299" i="1"/>
  <c r="G299" i="1"/>
  <c r="F299" i="1"/>
  <c r="B299" i="1"/>
  <c r="H298" i="1"/>
  <c r="M298" i="1"/>
  <c r="L298" i="1"/>
  <c r="B298" i="1"/>
  <c r="G298" i="1"/>
  <c r="F298" i="1"/>
  <c r="H297" i="1"/>
  <c r="M297" i="1"/>
  <c r="L297" i="1"/>
  <c r="B297" i="1"/>
  <c r="G297" i="1"/>
  <c r="F297" i="1"/>
  <c r="B296" i="1"/>
  <c r="G296" i="1"/>
  <c r="F296" i="1"/>
  <c r="H295" i="1"/>
  <c r="M295" i="1"/>
  <c r="L295" i="1"/>
  <c r="B295" i="1"/>
  <c r="G295" i="1"/>
  <c r="F295" i="1"/>
  <c r="H294" i="1"/>
  <c r="M294" i="1"/>
  <c r="L294" i="1"/>
  <c r="B294" i="1"/>
  <c r="G294" i="1"/>
  <c r="F294" i="1"/>
  <c r="H293" i="1"/>
  <c r="M293" i="1"/>
  <c r="L293" i="1"/>
  <c r="B293" i="1"/>
  <c r="G293" i="1"/>
  <c r="F293" i="1"/>
  <c r="H292" i="1"/>
  <c r="M292" i="1"/>
  <c r="L292" i="1"/>
  <c r="B292" i="1"/>
  <c r="G292" i="1"/>
  <c r="F292" i="1"/>
  <c r="M288" i="1"/>
  <c r="L288" i="1"/>
  <c r="H288" i="1"/>
  <c r="G288" i="1"/>
  <c r="F288" i="1"/>
  <c r="B288" i="1"/>
  <c r="H287" i="1"/>
  <c r="M287" i="1"/>
  <c r="L287" i="1"/>
  <c r="B287" i="1"/>
  <c r="G287" i="1"/>
  <c r="F287" i="1"/>
  <c r="H286" i="1"/>
  <c r="M286" i="1"/>
  <c r="L286" i="1"/>
  <c r="B286" i="1"/>
  <c r="G286" i="1"/>
  <c r="F286" i="1"/>
  <c r="H285" i="1"/>
  <c r="M285" i="1"/>
  <c r="L285" i="1"/>
  <c r="B285" i="1"/>
  <c r="G285" i="1"/>
  <c r="F285" i="1"/>
  <c r="H284" i="1"/>
  <c r="M284" i="1"/>
  <c r="L284" i="1"/>
  <c r="B284" i="1"/>
  <c r="G284" i="1"/>
  <c r="F284" i="1"/>
  <c r="H283" i="1"/>
  <c r="M283" i="1"/>
  <c r="L283" i="1"/>
  <c r="B283" i="1"/>
  <c r="G283" i="1"/>
  <c r="F283" i="1"/>
  <c r="H282" i="1"/>
  <c r="M282" i="1"/>
  <c r="L282" i="1"/>
  <c r="B282" i="1"/>
  <c r="G282" i="1"/>
  <c r="F282" i="1"/>
  <c r="H281" i="1"/>
  <c r="M281" i="1"/>
  <c r="L281" i="1"/>
  <c r="B281" i="1"/>
  <c r="G281" i="1"/>
  <c r="M273" i="1"/>
  <c r="K273" i="1"/>
  <c r="I273" i="1"/>
  <c r="G273" i="1"/>
  <c r="E273" i="1"/>
  <c r="C273" i="1"/>
  <c r="M262" i="1"/>
  <c r="L262" i="1"/>
  <c r="K262" i="1"/>
  <c r="J262" i="1"/>
  <c r="I262" i="1"/>
  <c r="H262" i="1"/>
  <c r="G262" i="1"/>
  <c r="F262" i="1"/>
  <c r="E262" i="1"/>
  <c r="D262" i="1"/>
  <c r="C262" i="1"/>
  <c r="B262" i="1"/>
  <c r="L249" i="1"/>
  <c r="J249" i="1"/>
  <c r="H249" i="1"/>
  <c r="F249" i="1"/>
  <c r="D249" i="1"/>
  <c r="B249" i="1"/>
  <c r="M248" i="1"/>
  <c r="K248" i="1"/>
  <c r="I248" i="1"/>
  <c r="G248" i="1"/>
  <c r="E248" i="1"/>
  <c r="C248" i="1"/>
  <c r="M247" i="1"/>
  <c r="K247" i="1"/>
  <c r="I247" i="1"/>
  <c r="G247" i="1"/>
  <c r="E247" i="1"/>
  <c r="C247" i="1"/>
  <c r="M246" i="1"/>
  <c r="K246" i="1"/>
  <c r="I246" i="1"/>
  <c r="G246" i="1"/>
  <c r="E246" i="1"/>
  <c r="C246" i="1"/>
  <c r="S235" i="1"/>
  <c r="P235" i="1"/>
  <c r="M235" i="1"/>
  <c r="J235" i="1"/>
  <c r="G235" i="1"/>
  <c r="D235" i="1"/>
  <c r="S234" i="1"/>
  <c r="P234" i="1"/>
  <c r="M234" i="1"/>
  <c r="J234" i="1"/>
  <c r="G234" i="1"/>
  <c r="D234" i="1"/>
  <c r="S233" i="1"/>
  <c r="P233" i="1"/>
  <c r="M233" i="1"/>
  <c r="J233" i="1"/>
  <c r="G233" i="1"/>
  <c r="D233" i="1"/>
  <c r="S232" i="1"/>
  <c r="Q232" i="1"/>
  <c r="P232" i="1"/>
  <c r="N232" i="1"/>
  <c r="M232" i="1"/>
  <c r="K232" i="1"/>
  <c r="J232" i="1"/>
  <c r="H232" i="1"/>
  <c r="E232" i="1"/>
  <c r="G232" i="1"/>
  <c r="D232" i="1"/>
  <c r="B232" i="1"/>
  <c r="Q231" i="1"/>
  <c r="S231" i="1" s="1"/>
  <c r="N231" i="1"/>
  <c r="P231" i="1" s="1"/>
  <c r="K231" i="1"/>
  <c r="M231" i="1"/>
  <c r="H231" i="1"/>
  <c r="J231" i="1" s="1"/>
  <c r="E231" i="1"/>
  <c r="G231" i="1" s="1"/>
  <c r="D231" i="1"/>
  <c r="S230" i="1"/>
  <c r="Q230" i="1"/>
  <c r="P230" i="1"/>
  <c r="N230" i="1"/>
  <c r="M230" i="1"/>
  <c r="K230" i="1"/>
  <c r="J230" i="1"/>
  <c r="H230" i="1"/>
  <c r="G230" i="1"/>
  <c r="E230" i="1"/>
  <c r="B230" i="1"/>
  <c r="D230" i="1"/>
  <c r="S229" i="1"/>
  <c r="Q229" i="1"/>
  <c r="P229" i="1"/>
  <c r="N229" i="1"/>
  <c r="M229" i="1"/>
  <c r="K229" i="1"/>
  <c r="J229" i="1"/>
  <c r="H229" i="1"/>
  <c r="G229" i="1"/>
  <c r="E229" i="1"/>
  <c r="D229" i="1"/>
  <c r="B229" i="1"/>
  <c r="S228" i="1"/>
  <c r="P228" i="1"/>
  <c r="M228" i="1"/>
  <c r="J228" i="1"/>
  <c r="G228" i="1"/>
  <c r="D228" i="1"/>
  <c r="S227" i="1"/>
  <c r="P227" i="1"/>
  <c r="M227" i="1"/>
  <c r="J227" i="1"/>
  <c r="G227" i="1"/>
  <c r="D227" i="1"/>
  <c r="S226" i="1"/>
  <c r="P226" i="1"/>
  <c r="M226" i="1"/>
  <c r="J226" i="1"/>
  <c r="G226" i="1"/>
  <c r="D226" i="1"/>
  <c r="S225" i="1"/>
  <c r="P225" i="1"/>
  <c r="M225" i="1"/>
  <c r="J225" i="1"/>
  <c r="G225" i="1"/>
  <c r="D225" i="1"/>
  <c r="S224" i="1"/>
  <c r="Q224" i="1"/>
  <c r="P224" i="1"/>
  <c r="N224" i="1"/>
  <c r="M224" i="1"/>
  <c r="K224" i="1"/>
  <c r="J224" i="1"/>
  <c r="H224" i="1"/>
  <c r="G224" i="1"/>
  <c r="E224" i="1"/>
  <c r="D224" i="1"/>
  <c r="B224" i="1"/>
  <c r="S223" i="1"/>
  <c r="Q223" i="1"/>
  <c r="P223" i="1"/>
  <c r="N223" i="1"/>
  <c r="M223" i="1"/>
  <c r="K223" i="1"/>
  <c r="J223" i="1"/>
  <c r="H223" i="1"/>
  <c r="G223" i="1"/>
  <c r="E223" i="1"/>
  <c r="D223" i="1"/>
  <c r="B223" i="1"/>
  <c r="S222" i="1"/>
  <c r="Q222" i="1"/>
  <c r="P222" i="1"/>
  <c r="N222" i="1"/>
  <c r="M222" i="1"/>
  <c r="K222" i="1"/>
  <c r="J222" i="1"/>
  <c r="H222" i="1"/>
  <c r="G222" i="1"/>
  <c r="E222" i="1"/>
  <c r="D222" i="1"/>
  <c r="B222" i="1"/>
  <c r="S221" i="1"/>
  <c r="Q221" i="1"/>
  <c r="P221" i="1"/>
  <c r="N221" i="1"/>
  <c r="M221" i="1"/>
  <c r="K221" i="1"/>
  <c r="J221" i="1"/>
  <c r="H221" i="1"/>
  <c r="G221" i="1"/>
  <c r="E221" i="1"/>
  <c r="D221" i="1"/>
  <c r="B221" i="1"/>
  <c r="S220" i="1"/>
  <c r="P220" i="1"/>
  <c r="M220" i="1"/>
  <c r="J220" i="1"/>
  <c r="G220" i="1"/>
  <c r="D220" i="1"/>
  <c r="S219" i="1"/>
  <c r="P219" i="1"/>
  <c r="M219" i="1"/>
  <c r="J219" i="1"/>
  <c r="G219" i="1"/>
  <c r="D219" i="1"/>
  <c r="S218" i="1"/>
  <c r="P218" i="1"/>
  <c r="M218" i="1"/>
  <c r="J218" i="1"/>
  <c r="G218" i="1"/>
  <c r="D218" i="1"/>
  <c r="S217" i="1"/>
  <c r="P217" i="1"/>
  <c r="M217" i="1"/>
  <c r="J217" i="1"/>
  <c r="G217" i="1"/>
  <c r="D217" i="1"/>
  <c r="M211" i="1"/>
  <c r="K211" i="1"/>
  <c r="I211" i="1"/>
  <c r="E211" i="1"/>
  <c r="C211" i="1"/>
  <c r="M210" i="1"/>
  <c r="K210" i="1"/>
  <c r="I210" i="1"/>
  <c r="G210" i="1"/>
  <c r="E210" i="1"/>
  <c r="C210" i="1"/>
  <c r="M206" i="1"/>
  <c r="K206" i="1"/>
  <c r="I206" i="1"/>
  <c r="G206" i="1"/>
  <c r="E206" i="1"/>
  <c r="C206" i="1"/>
  <c r="M205" i="1"/>
  <c r="K205" i="1"/>
  <c r="I205" i="1"/>
  <c r="G205" i="1"/>
  <c r="E205" i="1"/>
  <c r="C205" i="1"/>
  <c r="M203" i="1"/>
  <c r="K203" i="1"/>
  <c r="I203" i="1"/>
  <c r="G203" i="1"/>
  <c r="E203" i="1"/>
  <c r="C203" i="1"/>
  <c r="M202" i="1"/>
  <c r="K202" i="1"/>
  <c r="I202" i="1"/>
  <c r="G202" i="1"/>
  <c r="E202" i="1"/>
  <c r="C202" i="1"/>
  <c r="M201" i="1"/>
  <c r="K201" i="1"/>
  <c r="I201" i="1"/>
  <c r="G201" i="1"/>
  <c r="E201" i="1"/>
  <c r="C201" i="1"/>
  <c r="M200" i="1"/>
  <c r="K200" i="1"/>
  <c r="I200" i="1"/>
  <c r="G200" i="1"/>
  <c r="E200" i="1"/>
  <c r="C200" i="1"/>
  <c r="I199" i="1"/>
  <c r="G199" i="1"/>
  <c r="E199" i="1"/>
  <c r="C199" i="1"/>
  <c r="M198" i="1"/>
  <c r="K198" i="1"/>
  <c r="I198" i="1"/>
  <c r="G198" i="1"/>
  <c r="E198" i="1"/>
  <c r="C198" i="1"/>
  <c r="M197" i="1"/>
  <c r="K197" i="1"/>
  <c r="I197" i="1"/>
  <c r="J199" i="1"/>
  <c r="K199" i="1"/>
  <c r="L199" i="1"/>
  <c r="M199" i="1"/>
  <c r="G197" i="1"/>
  <c r="E197" i="1"/>
  <c r="C197" i="1"/>
  <c r="M195" i="1"/>
  <c r="K195" i="1"/>
  <c r="I195" i="1"/>
  <c r="G195" i="1"/>
  <c r="E195" i="1"/>
  <c r="C195" i="1"/>
  <c r="I194" i="1"/>
  <c r="G194" i="1"/>
  <c r="E194" i="1"/>
  <c r="C194" i="1"/>
  <c r="M193" i="1"/>
  <c r="K193" i="1"/>
  <c r="I193" i="1"/>
  <c r="G193" i="1"/>
  <c r="E193" i="1"/>
  <c r="C193" i="1"/>
  <c r="M192" i="1"/>
  <c r="K192" i="1"/>
  <c r="I192" i="1"/>
  <c r="K194" i="1"/>
  <c r="M194" i="1"/>
  <c r="G192" i="1"/>
  <c r="E192" i="1"/>
  <c r="C192" i="1"/>
  <c r="M190" i="1"/>
  <c r="K190" i="1"/>
  <c r="I190" i="1"/>
  <c r="G190" i="1"/>
  <c r="E190" i="1"/>
  <c r="C190" i="1"/>
  <c r="M180" i="1"/>
  <c r="K180" i="1"/>
  <c r="I180" i="1"/>
  <c r="G180" i="1"/>
  <c r="E180" i="1"/>
  <c r="C180" i="1"/>
  <c r="M176" i="1"/>
  <c r="K176" i="1"/>
  <c r="I176" i="1"/>
  <c r="G176" i="1"/>
  <c r="E176" i="1"/>
  <c r="C176" i="1"/>
  <c r="M174" i="1"/>
  <c r="K174" i="1"/>
  <c r="I174" i="1"/>
  <c r="G174" i="1"/>
  <c r="E174" i="1"/>
  <c r="C174" i="1"/>
  <c r="M172" i="1"/>
  <c r="K172" i="1"/>
  <c r="I172" i="1"/>
  <c r="G172" i="1"/>
  <c r="E172" i="1"/>
  <c r="C172" i="1"/>
  <c r="G74" i="1"/>
  <c r="M74" i="1"/>
  <c r="M170" i="1"/>
  <c r="F74" i="1"/>
  <c r="L74" i="1"/>
  <c r="K170" i="1"/>
  <c r="E74" i="1"/>
  <c r="K74" i="1"/>
  <c r="I170" i="1"/>
  <c r="D74" i="1"/>
  <c r="G170" i="1"/>
  <c r="C74" i="1"/>
  <c r="I74" i="1"/>
  <c r="E170" i="1"/>
  <c r="H74" i="1"/>
  <c r="B74" i="1"/>
  <c r="C170" i="1"/>
  <c r="L169" i="1"/>
  <c r="S74" i="1"/>
  <c r="G80" i="1"/>
  <c r="M80" i="1"/>
  <c r="S80" i="1"/>
  <c r="M169" i="1"/>
  <c r="J169" i="1"/>
  <c r="R74" i="1"/>
  <c r="F80" i="1"/>
  <c r="L80" i="1"/>
  <c r="R80" i="1"/>
  <c r="K169" i="1"/>
  <c r="H169" i="1"/>
  <c r="Q74" i="1"/>
  <c r="E80" i="1"/>
  <c r="K80" i="1"/>
  <c r="Q80" i="1"/>
  <c r="I169" i="1"/>
  <c r="F169" i="1"/>
  <c r="P74" i="1"/>
  <c r="D80" i="1"/>
  <c r="G169" i="1"/>
  <c r="D169" i="1"/>
  <c r="O74" i="1"/>
  <c r="C80" i="1"/>
  <c r="I80" i="1"/>
  <c r="O80" i="1"/>
  <c r="E169" i="1"/>
  <c r="B169" i="1"/>
  <c r="N74" i="1"/>
  <c r="B80" i="1"/>
  <c r="H80" i="1"/>
  <c r="N80" i="1"/>
  <c r="C169" i="1"/>
  <c r="M168" i="1"/>
  <c r="K168" i="1"/>
  <c r="I168" i="1"/>
  <c r="G168" i="1"/>
  <c r="E168" i="1"/>
  <c r="C168" i="1"/>
  <c r="M167" i="1"/>
  <c r="K167" i="1"/>
  <c r="I167" i="1"/>
  <c r="G167" i="1"/>
  <c r="E167" i="1"/>
  <c r="C167" i="1"/>
  <c r="M166" i="1"/>
  <c r="K166" i="1"/>
  <c r="I166" i="1"/>
  <c r="G166" i="1"/>
  <c r="E166" i="1"/>
  <c r="C166" i="1"/>
  <c r="M165" i="1"/>
  <c r="K165" i="1"/>
  <c r="I165" i="1"/>
  <c r="G165" i="1"/>
  <c r="E165" i="1"/>
  <c r="C165" i="1"/>
  <c r="L157" i="1"/>
  <c r="J157" i="1"/>
  <c r="K157" i="1"/>
  <c r="H157" i="1"/>
  <c r="F157" i="1"/>
  <c r="G157" i="1"/>
  <c r="D157" i="1"/>
  <c r="B157" i="1"/>
  <c r="C157" i="1"/>
  <c r="M156" i="1"/>
  <c r="K156" i="1"/>
  <c r="I156" i="1"/>
  <c r="G156" i="1"/>
  <c r="E156" i="1"/>
  <c r="C156" i="1"/>
  <c r="M155" i="1"/>
  <c r="K155" i="1"/>
  <c r="I155" i="1"/>
  <c r="G155" i="1"/>
  <c r="E155" i="1"/>
  <c r="C155" i="1"/>
  <c r="M154" i="1"/>
  <c r="K154" i="1"/>
  <c r="I154" i="1"/>
  <c r="E154" i="1"/>
  <c r="C154" i="1"/>
  <c r="L149" i="1"/>
  <c r="M148" i="1" s="1"/>
  <c r="S73" i="1"/>
  <c r="G79" i="1"/>
  <c r="M79" i="1"/>
  <c r="M149" i="1"/>
  <c r="J149" i="1"/>
  <c r="H149" i="1"/>
  <c r="I148" i="1" s="1"/>
  <c r="Q73" i="1"/>
  <c r="E79" i="1"/>
  <c r="K79" i="1"/>
  <c r="I149" i="1"/>
  <c r="F149" i="1"/>
  <c r="G148" i="1" s="1"/>
  <c r="D149" i="1"/>
  <c r="E148" i="1" s="1"/>
  <c r="O73" i="1"/>
  <c r="C79" i="1"/>
  <c r="I79" i="1"/>
  <c r="E149" i="1"/>
  <c r="B149" i="1"/>
  <c r="K148" i="1"/>
  <c r="M147" i="1"/>
  <c r="K147" i="1"/>
  <c r="I147" i="1"/>
  <c r="E147" i="1"/>
  <c r="M146" i="1"/>
  <c r="K146" i="1"/>
  <c r="I146" i="1"/>
  <c r="G146" i="1"/>
  <c r="E146" i="1"/>
  <c r="C146" i="1"/>
  <c r="M145" i="1"/>
  <c r="K145" i="1"/>
  <c r="I145" i="1"/>
  <c r="G145" i="1"/>
  <c r="E145" i="1"/>
  <c r="C145" i="1"/>
  <c r="M144" i="1"/>
  <c r="K144" i="1"/>
  <c r="I144" i="1"/>
  <c r="G144" i="1"/>
  <c r="E144" i="1"/>
  <c r="C144" i="1"/>
  <c r="M143" i="1"/>
  <c r="K143" i="1"/>
  <c r="I143" i="1"/>
  <c r="G143" i="1"/>
  <c r="E143" i="1"/>
  <c r="C143" i="1"/>
  <c r="M142" i="1"/>
  <c r="K142" i="1"/>
  <c r="I142" i="1"/>
  <c r="G142" i="1"/>
  <c r="E142" i="1"/>
  <c r="C142" i="1"/>
  <c r="M141" i="1"/>
  <c r="K141" i="1"/>
  <c r="I141" i="1"/>
  <c r="G141" i="1"/>
  <c r="E141" i="1"/>
  <c r="C141" i="1"/>
  <c r="G73" i="1"/>
  <c r="M73" i="1"/>
  <c r="S79" i="1"/>
  <c r="M140" i="1"/>
  <c r="F73" i="1"/>
  <c r="L73" i="1"/>
  <c r="R73" i="1"/>
  <c r="F79" i="1"/>
  <c r="L79" i="1"/>
  <c r="R79" i="1"/>
  <c r="K140" i="1"/>
  <c r="E73" i="1"/>
  <c r="K73" i="1"/>
  <c r="Q79" i="1"/>
  <c r="I140" i="1"/>
  <c r="D73" i="1"/>
  <c r="P73" i="1"/>
  <c r="D79" i="1"/>
  <c r="J79" i="1"/>
  <c r="P79" i="1"/>
  <c r="G140" i="1"/>
  <c r="C73" i="1"/>
  <c r="I73" i="1"/>
  <c r="O79" i="1"/>
  <c r="E140" i="1"/>
  <c r="B73" i="1"/>
  <c r="H73" i="1"/>
  <c r="N73" i="1"/>
  <c r="B79" i="1"/>
  <c r="H79" i="1"/>
  <c r="N79" i="1"/>
  <c r="C140" i="1"/>
  <c r="M139" i="1"/>
  <c r="K139" i="1"/>
  <c r="I139" i="1"/>
  <c r="G139" i="1"/>
  <c r="E139" i="1"/>
  <c r="C139" i="1"/>
  <c r="M138" i="1"/>
  <c r="K138" i="1"/>
  <c r="I138" i="1"/>
  <c r="G138" i="1"/>
  <c r="E138" i="1"/>
  <c r="C138" i="1"/>
  <c r="R131" i="1"/>
  <c r="Q131" i="1"/>
  <c r="O131" i="1"/>
  <c r="N131" i="1"/>
  <c r="L131" i="1"/>
  <c r="K131" i="1"/>
  <c r="I131" i="1"/>
  <c r="H131" i="1"/>
  <c r="F131" i="1"/>
  <c r="E131" i="1"/>
  <c r="C131" i="1"/>
  <c r="B131" i="1"/>
  <c r="R130" i="1"/>
  <c r="Q130" i="1"/>
  <c r="O130" i="1"/>
  <c r="N130" i="1"/>
  <c r="L130" i="1"/>
  <c r="K130" i="1"/>
  <c r="I130" i="1"/>
  <c r="H130" i="1"/>
  <c r="F130" i="1"/>
  <c r="E130" i="1"/>
  <c r="C130" i="1"/>
  <c r="B130" i="1"/>
  <c r="R129" i="1"/>
  <c r="Q129" i="1"/>
  <c r="O129" i="1"/>
  <c r="N129" i="1"/>
  <c r="L129" i="1"/>
  <c r="K129" i="1"/>
  <c r="I129" i="1"/>
  <c r="H129" i="1"/>
  <c r="F129" i="1"/>
  <c r="E129" i="1"/>
  <c r="C129" i="1"/>
  <c r="B129" i="1"/>
  <c r="R128" i="1"/>
  <c r="Q128" i="1"/>
  <c r="O128" i="1"/>
  <c r="N128" i="1"/>
  <c r="L128" i="1"/>
  <c r="K128" i="1"/>
  <c r="I128" i="1"/>
  <c r="H128" i="1"/>
  <c r="F128" i="1"/>
  <c r="E128" i="1"/>
  <c r="C128" i="1"/>
  <c r="R125" i="1"/>
  <c r="Q125" i="1"/>
  <c r="O125" i="1"/>
  <c r="N125" i="1"/>
  <c r="L125" i="1"/>
  <c r="K125" i="1"/>
  <c r="I125" i="1"/>
  <c r="H125" i="1"/>
  <c r="F125" i="1"/>
  <c r="E125" i="1"/>
  <c r="C125" i="1"/>
  <c r="B125" i="1"/>
  <c r="R124" i="1"/>
  <c r="Q124" i="1"/>
  <c r="O124" i="1"/>
  <c r="N124" i="1"/>
  <c r="L124" i="1"/>
  <c r="K124" i="1"/>
  <c r="I124" i="1"/>
  <c r="H124" i="1"/>
  <c r="F124" i="1"/>
  <c r="E124" i="1"/>
  <c r="C124" i="1"/>
  <c r="B124" i="1"/>
  <c r="R123" i="1"/>
  <c r="Q123" i="1"/>
  <c r="O123" i="1"/>
  <c r="N123" i="1"/>
  <c r="L123" i="1"/>
  <c r="K123" i="1"/>
  <c r="I123" i="1"/>
  <c r="H123" i="1"/>
  <c r="F123" i="1"/>
  <c r="E123" i="1"/>
  <c r="C123" i="1"/>
  <c r="B123" i="1"/>
  <c r="S119" i="1"/>
  <c r="P119" i="1"/>
  <c r="P132" i="1"/>
  <c r="M119" i="1"/>
  <c r="M132" i="1"/>
  <c r="J119" i="1"/>
  <c r="G119" i="1"/>
  <c r="D119" i="1"/>
  <c r="S118" i="1"/>
  <c r="S131" i="1"/>
  <c r="P118" i="1"/>
  <c r="P131" i="1"/>
  <c r="M118" i="1"/>
  <c r="M131" i="1"/>
  <c r="J118" i="1"/>
  <c r="J131" i="1"/>
  <c r="G118" i="1"/>
  <c r="G131" i="1"/>
  <c r="D118" i="1"/>
  <c r="D131" i="1"/>
  <c r="S117" i="1"/>
  <c r="S130" i="1"/>
  <c r="P117" i="1"/>
  <c r="P130" i="1"/>
  <c r="M117" i="1"/>
  <c r="M130" i="1"/>
  <c r="J117" i="1"/>
  <c r="J130" i="1"/>
  <c r="G117" i="1"/>
  <c r="G130" i="1"/>
  <c r="D117" i="1"/>
  <c r="D130" i="1"/>
  <c r="S116" i="1"/>
  <c r="S129" i="1"/>
  <c r="P116" i="1"/>
  <c r="P129" i="1"/>
  <c r="M116" i="1"/>
  <c r="M129" i="1"/>
  <c r="J116" i="1"/>
  <c r="J129" i="1"/>
  <c r="G116" i="1"/>
  <c r="G129" i="1"/>
  <c r="D116" i="1"/>
  <c r="D129" i="1"/>
  <c r="S115" i="1"/>
  <c r="S112" i="1"/>
  <c r="S128" i="1"/>
  <c r="P115" i="1"/>
  <c r="P112" i="1"/>
  <c r="P128" i="1"/>
  <c r="M115" i="1"/>
  <c r="M112" i="1"/>
  <c r="M128" i="1"/>
  <c r="J115" i="1"/>
  <c r="J112" i="1"/>
  <c r="J128" i="1"/>
  <c r="G115" i="1"/>
  <c r="G112" i="1"/>
  <c r="G128" i="1"/>
  <c r="D115" i="1"/>
  <c r="D112" i="1"/>
  <c r="D128" i="1"/>
  <c r="S114" i="1"/>
  <c r="P114" i="1"/>
  <c r="M114" i="1"/>
  <c r="J114" i="1"/>
  <c r="G114" i="1"/>
  <c r="D114" i="1"/>
  <c r="D110" i="1"/>
  <c r="D111" i="1"/>
  <c r="D113" i="1"/>
  <c r="D127" i="1"/>
  <c r="R127" i="1"/>
  <c r="Q126" i="1"/>
  <c r="O113" i="1"/>
  <c r="O127" i="1"/>
  <c r="N113" i="1"/>
  <c r="N127" i="1"/>
  <c r="L113" i="1"/>
  <c r="L126" i="1"/>
  <c r="K113" i="1"/>
  <c r="K127" i="1"/>
  <c r="I113" i="1"/>
  <c r="I126" i="1"/>
  <c r="H113" i="1"/>
  <c r="H126" i="1"/>
  <c r="F113" i="1"/>
  <c r="F127" i="1"/>
  <c r="E113" i="1"/>
  <c r="E126" i="1"/>
  <c r="C113" i="1"/>
  <c r="C127" i="1"/>
  <c r="B127" i="1"/>
  <c r="P125" i="1"/>
  <c r="J125" i="1"/>
  <c r="D125" i="1"/>
  <c r="S111" i="1"/>
  <c r="S124" i="1"/>
  <c r="P111" i="1"/>
  <c r="P124" i="1"/>
  <c r="M111" i="1"/>
  <c r="M124" i="1"/>
  <c r="J111" i="1"/>
  <c r="J124" i="1"/>
  <c r="G111" i="1"/>
  <c r="G124" i="1"/>
  <c r="D124" i="1"/>
  <c r="S110" i="1"/>
  <c r="S123" i="1"/>
  <c r="P110" i="1"/>
  <c r="P113" i="1"/>
  <c r="P126" i="1"/>
  <c r="M110" i="1"/>
  <c r="M113" i="1"/>
  <c r="J110" i="1"/>
  <c r="J123" i="1"/>
  <c r="G110" i="1"/>
  <c r="G123" i="1"/>
  <c r="D126" i="1"/>
  <c r="O105" i="1"/>
  <c r="K105" i="1"/>
  <c r="C105" i="1"/>
  <c r="R132" i="1"/>
  <c r="Q132" i="1"/>
  <c r="N132" i="1"/>
  <c r="L132" i="1"/>
  <c r="K132" i="1"/>
  <c r="I132" i="1"/>
  <c r="H132" i="1"/>
  <c r="F132" i="1"/>
  <c r="E132" i="1"/>
  <c r="C132" i="1"/>
  <c r="B132" i="1"/>
  <c r="S103" i="1"/>
  <c r="P103" i="1"/>
  <c r="M103" i="1"/>
  <c r="J103" i="1"/>
  <c r="G103" i="1"/>
  <c r="D103" i="1"/>
  <c r="M105" i="1"/>
  <c r="S96" i="1"/>
  <c r="R96" i="1"/>
  <c r="Q96" i="1"/>
  <c r="P96" i="1"/>
  <c r="O96" i="1"/>
  <c r="N96" i="1"/>
  <c r="M96" i="1"/>
  <c r="L96" i="1"/>
  <c r="K96" i="1"/>
  <c r="I96" i="1"/>
  <c r="H96" i="1"/>
  <c r="G96" i="1"/>
  <c r="F96" i="1"/>
  <c r="E96" i="1"/>
  <c r="D96" i="1"/>
  <c r="C96" i="1"/>
  <c r="B96" i="1"/>
  <c r="M157" i="1"/>
  <c r="I157" i="1"/>
  <c r="G267" i="1"/>
  <c r="F267" i="1"/>
  <c r="E267" i="1"/>
  <c r="G175" i="1"/>
  <c r="C267" i="1"/>
  <c r="B267" i="1"/>
  <c r="K149" i="1"/>
  <c r="C181" i="1"/>
  <c r="M178" i="1"/>
  <c r="K178" i="1"/>
  <c r="I181" i="1"/>
  <c r="G181" i="1"/>
  <c r="E178" i="1"/>
  <c r="C178" i="1"/>
  <c r="S68" i="1"/>
  <c r="R68" i="1"/>
  <c r="Q68" i="1"/>
  <c r="P68" i="1"/>
  <c r="O68" i="1"/>
  <c r="N68" i="1"/>
  <c r="S67" i="1"/>
  <c r="R67" i="1"/>
  <c r="Q67" i="1"/>
  <c r="P67" i="1"/>
  <c r="O67" i="1"/>
  <c r="N67" i="1"/>
  <c r="S56" i="1"/>
  <c r="R56" i="1"/>
  <c r="Q56" i="1"/>
  <c r="P56" i="1"/>
  <c r="O56" i="1"/>
  <c r="N56" i="1"/>
  <c r="S55" i="1"/>
  <c r="M204" i="1"/>
  <c r="R55" i="1"/>
  <c r="K204" i="1"/>
  <c r="Q55" i="1"/>
  <c r="I204" i="1"/>
  <c r="P55" i="1"/>
  <c r="G204" i="1"/>
  <c r="O55" i="1"/>
  <c r="E204" i="1"/>
  <c r="N55" i="1"/>
  <c r="C204" i="1"/>
  <c r="P127" i="1"/>
  <c r="I175" i="1"/>
  <c r="I171" i="1"/>
  <c r="C175" i="1"/>
  <c r="C171" i="1"/>
  <c r="K175" i="1"/>
  <c r="K171" i="1"/>
  <c r="E175" i="1"/>
  <c r="E171" i="1"/>
  <c r="M175" i="1"/>
  <c r="M171" i="1"/>
  <c r="D267" i="1"/>
  <c r="G173" i="1"/>
  <c r="C208" i="1"/>
  <c r="B105" i="1"/>
  <c r="F105" i="1"/>
  <c r="N105" i="1"/>
  <c r="R105" i="1"/>
  <c r="J113" i="1"/>
  <c r="J126" i="1"/>
  <c r="D123" i="1"/>
  <c r="P123" i="1"/>
  <c r="F126" i="1"/>
  <c r="N126" i="1"/>
  <c r="H127" i="1"/>
  <c r="L127" i="1"/>
  <c r="C177" i="1"/>
  <c r="G178" i="1"/>
  <c r="K181" i="1"/>
  <c r="M209" i="1"/>
  <c r="C126" i="1"/>
  <c r="K126" i="1"/>
  <c r="O126" i="1"/>
  <c r="E127" i="1"/>
  <c r="I127" i="1"/>
  <c r="Q127" i="1"/>
  <c r="E177" i="1"/>
  <c r="M177" i="1"/>
  <c r="I178" i="1"/>
  <c r="E181" i="1"/>
  <c r="M181" i="1"/>
  <c r="H105" i="1"/>
  <c r="L105" i="1"/>
  <c r="G177" i="1"/>
  <c r="E105" i="1"/>
  <c r="I105" i="1"/>
  <c r="Q105" i="1"/>
  <c r="I177" i="1"/>
  <c r="G105" i="1"/>
  <c r="C209" i="1"/>
  <c r="C179" i="1"/>
  <c r="P105" i="1"/>
  <c r="M208" i="1"/>
  <c r="M207" i="1"/>
  <c r="S132" i="1"/>
  <c r="D105" i="1"/>
  <c r="D132" i="1"/>
  <c r="J127" i="1"/>
  <c r="M127" i="1"/>
  <c r="M126" i="1"/>
  <c r="G209" i="1"/>
  <c r="G179" i="1"/>
  <c r="G208" i="1"/>
  <c r="G207" i="1"/>
  <c r="K209" i="1"/>
  <c r="K179" i="1"/>
  <c r="K208" i="1"/>
  <c r="K207" i="1"/>
  <c r="G132" i="1"/>
  <c r="M179" i="1"/>
  <c r="S105" i="1"/>
  <c r="C207" i="1"/>
  <c r="M123" i="1"/>
  <c r="S113" i="1"/>
  <c r="G113" i="1"/>
  <c r="K177" i="1"/>
  <c r="G171" i="1"/>
  <c r="M173" i="1"/>
  <c r="E173" i="1"/>
  <c r="K173" i="1"/>
  <c r="C173" i="1"/>
  <c r="I173" i="1"/>
  <c r="O132" i="1"/>
  <c r="G125" i="1"/>
  <c r="M125" i="1"/>
  <c r="S125" i="1"/>
  <c r="G127" i="1"/>
  <c r="G126" i="1"/>
  <c r="E208" i="1"/>
  <c r="E207" i="1"/>
  <c r="E179" i="1"/>
  <c r="E209" i="1"/>
  <c r="S127" i="1"/>
  <c r="S126" i="1"/>
  <c r="I207" i="1"/>
  <c r="I208" i="1"/>
  <c r="I209" i="1"/>
  <c r="I179" i="1"/>
  <c r="C148" i="1" l="1"/>
  <c r="C149" i="1"/>
  <c r="C147" i="1"/>
  <c r="G149" i="1"/>
  <c r="G147" i="1"/>
  <c r="J104" i="1"/>
  <c r="J105" i="1" s="1"/>
  <c r="D268" i="1" l="1"/>
  <c r="J132" i="1"/>
</calcChain>
</file>

<file path=xl/comments1.xml><?xml version="1.0" encoding="utf-8"?>
<comments xmlns="http://schemas.openxmlformats.org/spreadsheetml/2006/main">
  <authors>
    <author>jgc</author>
  </authors>
  <commentList>
    <comment ref="B3" authorId="0" shapeId="0">
      <text>
        <r>
          <rPr>
            <sz val="8"/>
            <color indexed="81"/>
            <rFont val="Tahoma"/>
            <family val="2"/>
          </rPr>
          <t xml:space="preserve">FAVOR DE COLOCAR LOS DATOS DENTRO DE CADA CELDA O CASILLA Y NO MODIFICAR EL FORMATO
</t>
        </r>
      </text>
    </comment>
  </commentList>
</comments>
</file>

<file path=xl/sharedStrings.xml><?xml version="1.0" encoding="utf-8"?>
<sst xmlns="http://schemas.openxmlformats.org/spreadsheetml/2006/main" count="640" uniqueCount="249">
  <si>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</si>
  <si>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</si>
  <si>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</si>
  <si>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</si>
  <si>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</si>
  <si>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</si>
  <si>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</si>
  <si>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</si>
  <si>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</si>
  <si>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</si>
  <si>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</si>
  <si>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</si>
  <si>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</si>
  <si>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</si>
  <si>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</si>
  <si>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</si>
  <si>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</si>
  <si>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</si>
  <si>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</si>
  <si>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</si>
  <si>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</si>
  <si>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</si>
  <si>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</si>
  <si>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</si>
  <si>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</si>
  <si>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</si>
  <si>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</si>
  <si>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</si>
  <si>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</si>
  <si>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</si>
  <si>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</si>
  <si>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</si>
  <si>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</si>
  <si>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</si>
  <si>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</si>
  <si>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</si>
  <si>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</si>
  <si>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</si>
  <si>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</si>
  <si>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</si>
  <si>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</si>
  <si>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</si>
  <si>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</si>
  <si>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</si>
  <si>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</si>
  <si>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</si>
  <si>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</si>
  <si>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</si>
  <si>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</si>
  <si>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</si>
  <si>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</si>
  <si>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</si>
  <si>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</si>
  <si>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</si>
  <si>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</si>
  <si>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</si>
  <si>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</si>
  <si>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</si>
  <si>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</si>
  <si>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</si>
  <si>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</si>
  <si>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</si>
  <si>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</si>
  <si>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</si>
  <si>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</si>
  <si>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</si>
  <si>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</si>
  <si>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</si>
  <si>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</si>
  <si>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</si>
  <si>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</si>
  <si>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</si>
  <si>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</si>
  <si>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</si>
  <si>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</si>
  <si>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</si>
  <si>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</si>
  <si>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</si>
  <si>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</si>
  <si>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</si>
  <si>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</si>
  <si>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</si>
  <si>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</si>
  <si>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</si>
  <si>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</si>
  <si>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</si>
  <si>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</si>
  <si>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</si>
  <si>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</si>
  <si>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</si>
  <si>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</si>
  <si>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</si>
  <si>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</si>
  <si>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</si>
  <si>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</si>
  <si>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</si>
  <si>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</si>
  <si>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</si>
  <si>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</si>
  <si>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</si>
  <si>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</si>
  <si>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</si>
  <si>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</si>
  <si>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</si>
  <si>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</si>
  <si>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</si>
  <si>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</si>
  <si>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</si>
  <si>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</si>
  <si>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</si>
  <si>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</si>
  <si>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</si>
  <si>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</si>
  <si>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</si>
  <si>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</si>
  <si>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</si>
  <si>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</si>
  <si>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</si>
  <si>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</si>
  <si>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</si>
  <si>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</si>
  <si>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</si>
  <si>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</si>
  <si>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</si>
  <si>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</si>
  <si>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</si>
  <si>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</si>
  <si>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</si>
  <si>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</si>
  <si>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</si>
  <si>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</si>
  <si>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</si>
  <si>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</si>
  <si>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</si>
  <si>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</si>
  <si>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</si>
  <si>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</si>
  <si>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</si>
  <si>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</si>
  <si>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</si>
  <si>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</si>
  <si>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</si>
  <si>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</si>
  <si>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</si>
  <si>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</si>
  <si>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</si>
  <si>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</si>
  <si>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</si>
  <si>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</si>
  <si>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</si>
  <si>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</si>
  <si>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</si>
  <si>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</si>
  <si>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</si>
  <si>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</si>
  <si>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</si>
  <si>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</si>
  <si>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</si>
  <si>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</si>
  <si>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</si>
  <si>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</si>
  <si>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</si>
  <si>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</si>
  <si>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</si>
  <si>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</si>
  <si>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</si>
  <si>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</si>
  <si>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</si>
  <si>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</si>
  <si>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</si>
  <si>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</si>
  <si>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</si>
  <si>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</si>
  <si>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</si>
  <si>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</si>
  <si>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</si>
  <si>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</si>
  <si>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</si>
  <si>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</si>
  <si>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</si>
  <si>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</si>
  <si>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</si>
  <si>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</si>
  <si>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</si>
  <si>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</si>
  <si>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</si>
  <si>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</si>
  <si>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</si>
  <si>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</si>
  <si>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</si>
  <si>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</si>
  <si>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</si>
  <si>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</si>
  <si>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</si>
  <si>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</si>
  <si>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</si>
  <si>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</si>
  <si>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</si>
  <si>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</si>
  <si>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</si>
  <si>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</si>
  <si>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</si>
  <si>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</si>
  <si>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</si>
  <si>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</si>
  <si>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</si>
  <si>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</si>
  <si>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</si>
  <si>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</si>
  <si>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</si>
  <si>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</si>
  <si>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</si>
  <si>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</si>
  <si>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</si>
  <si>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UNIVERSIDAD AUTÓNOMA DEL ESTADO DE MÉXICO</t>
  </si>
  <si>
    <t>520</t>
  </si>
  <si>
    <t>DES SUR DEL ESTADO DE MÉXICO</t>
  </si>
  <si>
    <t>CU UAEM TEMASCALTEPEC Y SU EXTENSIÓN TEJUPILCO Y CU UAEM TENANCINGO</t>
  </si>
  <si>
    <t>X</t>
  </si>
  <si>
    <t>CU UAEM TEMASCALTEPEC</t>
  </si>
  <si>
    <t>TEMASCALTEPEC</t>
  </si>
  <si>
    <t>EXTENSIÓN TEJUPILCO</t>
  </si>
  <si>
    <t>CU UAEM TENANCINGO</t>
  </si>
  <si>
    <t>15USU0034Q</t>
  </si>
  <si>
    <t>15USU0023K</t>
  </si>
  <si>
    <t>INGENIERO AGRONOMO ZOOTECNISTA</t>
  </si>
  <si>
    <t xml:space="preserve">LICENCIADO EN CONTADURÍA </t>
  </si>
  <si>
    <t xml:space="preserve">LICENCIADO EN DERECHO </t>
  </si>
  <si>
    <t>LICENCIADO EN INFORMÁTICA ADMINISTRATIVA</t>
  </si>
  <si>
    <t>LICENCIADO EN ADMINISTRACIÓN</t>
  </si>
  <si>
    <t>LICENCIADO EN PSICOLOGÍA</t>
  </si>
  <si>
    <t>LICENCIADO EN TURISMO</t>
  </si>
  <si>
    <t>INGENIERO AGRONOMO EN FLORICULTURA</t>
  </si>
  <si>
    <t>LICENCIADO EN ARQUEOLOGÍA</t>
  </si>
  <si>
    <t>LICENCIADO EN RELACIONES ECONOMICAS INTERNACIONALES</t>
  </si>
  <si>
    <t>LICENCIADO EN GASTRONOMÍA</t>
  </si>
  <si>
    <t>MAESTRÍA EN CIENCIAS AGROPECUARIAS Y RECURSOS NATURALES</t>
  </si>
  <si>
    <t>DOCTORADO EN CIENCIAS AGROPECUARIAS Y RECURSOS NATURALES</t>
  </si>
  <si>
    <t>x</t>
  </si>
  <si>
    <t>MAESTRIA EN CIENCIAS DE LA COMPUTACIÓN</t>
  </si>
  <si>
    <t>TEJUPILCO DE HIDALGO</t>
  </si>
  <si>
    <t>RINCON DE AGUIRRE</t>
  </si>
  <si>
    <t>TENANCINGO DE DEGOLLADO</t>
  </si>
  <si>
    <t>SANTA ANA IXTLAHUATZINGO</t>
  </si>
  <si>
    <t>S</t>
  </si>
  <si>
    <t>N</t>
  </si>
  <si>
    <t>TEMASCALTEPEC Y TENANCINGO DE DEGOLLADO</t>
  </si>
  <si>
    <t xml:space="preserve">15USU0023K/15USU0034Q </t>
  </si>
  <si>
    <t>Número y % de estudiantes titulados por cohorte generacional del ciclo B; durante el primer año de egreso de licenciatura.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</si>
</sst>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00"/>
    <numFmt numFmtId="167" formatCode="0.0000"/>
    <numFmt numFmtId="168" formatCode="0.000"/>
  </numFmts>
  <fonts count="12"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
      <sz val="8"/>
      <color indexed="81"/>
      <name val="Tahoma"/>
      <family val="2"/>
    </font>
    <font>
      <sz val="10"/>
      <name val="Arial"/>
      <family val="2"/>
    </font>
    <font>
      <u/>
      <sz val="11"/>
      <color theme="10"/>
      <name val="Arial"/>
      <family val="2"/>
    </font>
    <font>
      <u/>
      <sz val="11"/>
      <color theme="11"/>
      <name val="Arial"/>
      <family val="2"/>
    </font>
  </fonts>
  <fills count="1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s>
  <borders count="56">
    <border>
      <left/>
      <right/>
      <top/>
      <bottom/>
      <diagonal/>
    </border>
    <border>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medium">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hair">
        <color auto="1"/>
      </top>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hair">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thin">
        <color auto="1"/>
      </bottom>
      <diagonal/>
    </border>
  </borders>
  <cellStyleXfs count="36">
    <xf numFmtId="0" fontId="0"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32">
    <xf numFmtId="0" fontId="0" fillId="0" borderId="0" xfId="0"/>
    <xf numFmtId="0" fontId="1" fillId="0" borderId="0" xfId="0" applyFont="1"/>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5" xfId="0" applyNumberFormat="1" applyFont="1" applyBorder="1" applyAlignment="1">
      <alignment horizontal="justify" vertical="justify"/>
    </xf>
    <xf numFmtId="49" fontId="3" fillId="0" borderId="8"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4"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16" xfId="0" applyFont="1" applyBorder="1"/>
    <xf numFmtId="0" fontId="1" fillId="0" borderId="18" xfId="0" applyFont="1" applyBorder="1"/>
    <xf numFmtId="0" fontId="1" fillId="0" borderId="19" xfId="0" applyFont="1" applyBorder="1"/>
    <xf numFmtId="0" fontId="1" fillId="0" borderId="21" xfId="0" applyFont="1" applyBorder="1"/>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0" borderId="23" xfId="0" applyNumberFormat="1" applyFont="1" applyBorder="1" applyAlignment="1">
      <alignment horizontal="justify" vertical="justify"/>
    </xf>
    <xf numFmtId="49" fontId="1" fillId="0" borderId="24" xfId="0" applyNumberFormat="1" applyFont="1" applyBorder="1" applyAlignment="1">
      <alignment horizontal="justify" vertical="justify"/>
    </xf>
    <xf numFmtId="0" fontId="1" fillId="0" borderId="24" xfId="0" applyFont="1" applyBorder="1"/>
    <xf numFmtId="0" fontId="1" fillId="0" borderId="24" xfId="0" applyFont="1" applyBorder="1" applyAlignment="1">
      <alignment horizontal="center"/>
    </xf>
    <xf numFmtId="49" fontId="1" fillId="0" borderId="18" xfId="0" applyNumberFormat="1" applyFont="1" applyBorder="1" applyAlignment="1">
      <alignment horizontal="justify" vertical="justify"/>
    </xf>
    <xf numFmtId="0" fontId="1" fillId="0" borderId="18" xfId="0" applyFont="1" applyBorder="1" applyAlignment="1">
      <alignment horizontal="center"/>
    </xf>
    <xf numFmtId="49" fontId="1" fillId="0" borderId="29" xfId="0" applyNumberFormat="1" applyFont="1" applyBorder="1" applyAlignment="1">
      <alignment horizontal="justify" vertical="justify"/>
    </xf>
    <xf numFmtId="0" fontId="1" fillId="0" borderId="29" xfId="0" applyFont="1" applyBorder="1"/>
    <xf numFmtId="0" fontId="1" fillId="0" borderId="29" xfId="0" applyFont="1" applyBorder="1" applyAlignment="1">
      <alignment horizontal="center"/>
    </xf>
    <xf numFmtId="49" fontId="3" fillId="0" borderId="0" xfId="0" applyNumberFormat="1" applyFont="1" applyFill="1" applyBorder="1"/>
    <xf numFmtId="0" fontId="3" fillId="5" borderId="6" xfId="0" applyFont="1" applyFill="1" applyBorder="1" applyAlignment="1"/>
    <xf numFmtId="0" fontId="3" fillId="5" borderId="6" xfId="0" applyFont="1" applyFill="1" applyBorder="1" applyAlignment="1">
      <alignment horizontal="center" wrapText="1"/>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3" xfId="0" applyFont="1" applyFill="1" applyBorder="1" applyAlignment="1">
      <alignment wrapText="1"/>
    </xf>
    <xf numFmtId="3" fontId="1" fillId="0" borderId="24" xfId="0" applyNumberFormat="1" applyFont="1" applyBorder="1"/>
    <xf numFmtId="3" fontId="1" fillId="0" borderId="25" xfId="0" applyNumberFormat="1" applyFont="1" applyBorder="1"/>
    <xf numFmtId="0" fontId="3" fillId="0" borderId="28" xfId="0" applyFont="1" applyFill="1" applyBorder="1" applyAlignment="1">
      <alignment wrapText="1"/>
    </xf>
    <xf numFmtId="3" fontId="1" fillId="0" borderId="29" xfId="0" applyNumberFormat="1" applyFont="1" applyBorder="1"/>
    <xf numFmtId="3" fontId="1" fillId="0" borderId="30"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4" xfId="0" applyNumberFormat="1" applyFont="1" applyFill="1" applyBorder="1"/>
    <xf numFmtId="3" fontId="1" fillId="6" borderId="24" xfId="0" applyNumberFormat="1" applyFont="1" applyFill="1" applyBorder="1" applyAlignment="1">
      <alignment horizontal="center"/>
    </xf>
    <xf numFmtId="3" fontId="1" fillId="6" borderId="25" xfId="0" applyNumberFormat="1" applyFont="1" applyFill="1" applyBorder="1" applyAlignment="1">
      <alignment horizontal="center"/>
    </xf>
    <xf numFmtId="3" fontId="1" fillId="0" borderId="29" xfId="0" applyNumberFormat="1" applyFont="1" applyFill="1" applyBorder="1"/>
    <xf numFmtId="3" fontId="1" fillId="6" borderId="29" xfId="0" applyNumberFormat="1" applyFont="1" applyFill="1" applyBorder="1" applyAlignment="1">
      <alignment horizontal="center"/>
    </xf>
    <xf numFmtId="3" fontId="1" fillId="6" borderId="30" xfId="0" applyNumberFormat="1" applyFont="1" applyFill="1" applyBorder="1" applyAlignment="1">
      <alignment horizontal="center"/>
    </xf>
    <xf numFmtId="0" fontId="3" fillId="7" borderId="6" xfId="0" applyFont="1" applyFill="1" applyBorder="1" applyAlignment="1">
      <alignment horizontal="center" wrapText="1"/>
    </xf>
    <xf numFmtId="49" fontId="3" fillId="7" borderId="34" xfId="0" applyNumberFormat="1" applyFont="1" applyFill="1" applyBorder="1" applyAlignment="1">
      <alignment horizontal="center" vertical="center" wrapText="1"/>
    </xf>
    <xf numFmtId="0" fontId="1" fillId="7" borderId="34"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5" xfId="0" applyFont="1" applyFill="1" applyBorder="1" applyAlignment="1">
      <alignment wrapText="1"/>
    </xf>
    <xf numFmtId="0" fontId="3" fillId="7" borderId="6" xfId="0" applyFont="1" applyFill="1" applyBorder="1" applyAlignment="1">
      <alignment wrapText="1"/>
    </xf>
    <xf numFmtId="49" fontId="3" fillId="7" borderId="36" xfId="0" applyNumberFormat="1" applyFont="1" applyFill="1" applyBorder="1" applyAlignment="1">
      <alignment horizontal="center" vertical="center" wrapText="1"/>
    </xf>
    <xf numFmtId="0" fontId="3" fillId="0" borderId="37" xfId="0" applyFont="1" applyFill="1" applyBorder="1" applyAlignment="1">
      <alignment wrapText="1"/>
    </xf>
    <xf numFmtId="3" fontId="1" fillId="0" borderId="37" xfId="0" applyNumberFormat="1" applyFont="1" applyBorder="1"/>
    <xf numFmtId="0" fontId="3" fillId="8" borderId="6" xfId="0" applyFont="1" applyFill="1" applyBorder="1" applyAlignment="1">
      <alignment horizontal="center" wrapText="1"/>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4" xfId="0" applyNumberFormat="1" applyFont="1" applyFill="1" applyBorder="1"/>
    <xf numFmtId="3" fontId="1" fillId="6" borderId="25" xfId="0" applyNumberFormat="1" applyFont="1" applyFill="1" applyBorder="1"/>
    <xf numFmtId="3" fontId="1" fillId="6" borderId="29" xfId="0" applyNumberFormat="1" applyFont="1" applyFill="1" applyBorder="1"/>
    <xf numFmtId="3" fontId="1" fillId="6" borderId="30"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3" xfId="0" applyFont="1" applyFill="1" applyBorder="1" applyAlignment="1">
      <alignment horizontal="justify" vertical="justify"/>
    </xf>
    <xf numFmtId="0" fontId="1" fillId="0" borderId="26" xfId="0" applyFont="1" applyFill="1" applyBorder="1" applyAlignment="1">
      <alignment horizontal="justify" vertical="justify"/>
    </xf>
    <xf numFmtId="3" fontId="1" fillId="0" borderId="18" xfId="0" applyNumberFormat="1" applyFont="1" applyBorder="1"/>
    <xf numFmtId="3" fontId="1" fillId="0" borderId="27" xfId="0" applyNumberFormat="1" applyFont="1" applyBorder="1"/>
    <xf numFmtId="0" fontId="1" fillId="0" borderId="39" xfId="0" applyFont="1" applyFill="1" applyBorder="1" applyAlignment="1">
      <alignment horizontal="justify" vertical="justify"/>
    </xf>
    <xf numFmtId="0" fontId="3" fillId="0" borderId="28" xfId="0" applyFont="1" applyFill="1" applyBorder="1" applyAlignment="1">
      <alignment horizontal="right" vertical="justify"/>
    </xf>
    <xf numFmtId="0" fontId="3" fillId="0" borderId="0" xfId="0" applyFont="1" applyBorder="1" applyAlignment="1"/>
    <xf numFmtId="0" fontId="3" fillId="0" borderId="37" xfId="0" applyFont="1" applyBorder="1" applyAlignment="1"/>
    <xf numFmtId="0" fontId="3" fillId="0" borderId="0" xfId="0" applyFont="1" applyBorder="1" applyAlignment="1">
      <alignment horizontal="left" vertical="center"/>
    </xf>
    <xf numFmtId="0" fontId="1" fillId="9" borderId="31" xfId="0" applyFont="1" applyFill="1" applyBorder="1" applyAlignment="1">
      <alignment vertical="justify"/>
    </xf>
    <xf numFmtId="0" fontId="1" fillId="9" borderId="32" xfId="0" applyFont="1" applyFill="1" applyBorder="1" applyAlignment="1">
      <alignment vertical="justify"/>
    </xf>
    <xf numFmtId="0" fontId="1" fillId="9" borderId="6" xfId="0" applyFont="1" applyFill="1" applyBorder="1" applyAlignment="1">
      <alignment vertical="justify" wrapText="1"/>
    </xf>
    <xf numFmtId="0" fontId="1" fillId="9" borderId="6" xfId="0" applyFont="1" applyFill="1" applyBorder="1" applyAlignment="1">
      <alignment horizontal="center"/>
    </xf>
    <xf numFmtId="3" fontId="1" fillId="0" borderId="24" xfId="0" applyNumberFormat="1" applyFont="1" applyBorder="1" applyAlignment="1">
      <alignment horizontal="right" wrapText="1"/>
    </xf>
    <xf numFmtId="3" fontId="1" fillId="6" borderId="24" xfId="0" applyNumberFormat="1" applyFont="1" applyFill="1" applyBorder="1" applyAlignment="1">
      <alignment horizontal="right" wrapText="1"/>
    </xf>
    <xf numFmtId="3" fontId="1" fillId="0" borderId="24" xfId="0" applyNumberFormat="1" applyFont="1" applyFill="1" applyBorder="1" applyAlignment="1">
      <alignment horizontal="right" wrapText="1"/>
    </xf>
    <xf numFmtId="3" fontId="1" fillId="6" borderId="25" xfId="0" applyNumberFormat="1" applyFont="1" applyFill="1" applyBorder="1" applyAlignment="1">
      <alignment horizontal="right" wrapText="1"/>
    </xf>
    <xf numFmtId="0" fontId="3" fillId="0" borderId="26" xfId="0" applyFont="1" applyFill="1" applyBorder="1" applyAlignment="1">
      <alignment horizontal="justify" vertical="center" wrapText="1"/>
    </xf>
    <xf numFmtId="3" fontId="1" fillId="0" borderId="18" xfId="0" applyNumberFormat="1" applyFont="1" applyBorder="1" applyAlignment="1">
      <alignment horizontal="right" wrapText="1"/>
    </xf>
    <xf numFmtId="3" fontId="1" fillId="6" borderId="18" xfId="0" applyNumberFormat="1" applyFont="1" applyFill="1" applyBorder="1" applyAlignment="1">
      <alignment horizontal="right" wrapText="1"/>
    </xf>
    <xf numFmtId="3" fontId="1" fillId="0" borderId="18" xfId="0" applyNumberFormat="1" applyFont="1" applyFill="1" applyBorder="1" applyAlignment="1">
      <alignment horizontal="right" wrapText="1"/>
    </xf>
    <xf numFmtId="3" fontId="1" fillId="6" borderId="27" xfId="0" applyNumberFormat="1" applyFont="1" applyFill="1" applyBorder="1" applyAlignment="1">
      <alignment horizontal="right" wrapText="1"/>
    </xf>
    <xf numFmtId="0" fontId="1" fillId="0" borderId="28" xfId="0" applyFont="1" applyFill="1" applyBorder="1" applyAlignment="1">
      <alignment horizontal="justify" vertical="justify"/>
    </xf>
    <xf numFmtId="3" fontId="1" fillId="6" borderId="29" xfId="0" applyNumberFormat="1" applyFont="1" applyFill="1" applyBorder="1" applyAlignment="1">
      <alignment horizontal="right" wrapText="1"/>
    </xf>
    <xf numFmtId="3" fontId="1" fillId="6" borderId="30" xfId="0" applyNumberFormat="1" applyFont="1" applyFill="1" applyBorder="1" applyAlignment="1">
      <alignment horizontal="right" wrapText="1"/>
    </xf>
    <xf numFmtId="0" fontId="3" fillId="0" borderId="0" xfId="0" applyFont="1" applyBorder="1" applyAlignment="1">
      <alignment vertical="top"/>
    </xf>
    <xf numFmtId="0" fontId="3" fillId="0" borderId="0" xfId="0" applyFont="1" applyBorder="1" applyAlignment="1">
      <alignment horizontal="justify" vertical="top"/>
    </xf>
    <xf numFmtId="0" fontId="1" fillId="0" borderId="23" xfId="0" applyFont="1" applyFill="1" applyBorder="1" applyAlignment="1">
      <alignment horizontal="justify" vertical="center"/>
    </xf>
    <xf numFmtId="0" fontId="1" fillId="0" borderId="26" xfId="0" applyFont="1" applyFill="1" applyBorder="1" applyAlignment="1">
      <alignment horizontal="justify" vertical="center"/>
    </xf>
    <xf numFmtId="0" fontId="4" fillId="0" borderId="26" xfId="0" applyFont="1" applyFill="1" applyBorder="1" applyAlignment="1">
      <alignment horizontal="justify" vertical="center"/>
    </xf>
    <xf numFmtId="3" fontId="1" fillId="10" borderId="18" xfId="0" applyNumberFormat="1" applyFont="1" applyFill="1" applyBorder="1" applyAlignment="1">
      <alignment horizontal="right" wrapText="1"/>
    </xf>
    <xf numFmtId="3" fontId="1" fillId="10" borderId="27" xfId="0" applyNumberFormat="1" applyFont="1" applyFill="1" applyBorder="1" applyAlignment="1">
      <alignment horizontal="right" wrapText="1"/>
    </xf>
    <xf numFmtId="0" fontId="4" fillId="0" borderId="28" xfId="0" applyFont="1" applyFill="1" applyBorder="1" applyAlignment="1">
      <alignment horizontal="justify" vertical="center"/>
    </xf>
    <xf numFmtId="3" fontId="1" fillId="0" borderId="29" xfId="0" applyNumberFormat="1" applyFont="1" applyBorder="1" applyAlignment="1">
      <alignment horizontal="right" wrapText="1"/>
    </xf>
    <xf numFmtId="3" fontId="1" fillId="0" borderId="29" xfId="0" applyNumberFormat="1" applyFont="1" applyFill="1" applyBorder="1" applyAlignment="1">
      <alignment horizontal="right" wrapText="1"/>
    </xf>
    <xf numFmtId="0" fontId="0" fillId="0" borderId="0" xfId="0" applyFont="1" applyAlignment="1">
      <alignment horizontal="justify" vertical="justify"/>
    </xf>
    <xf numFmtId="0" fontId="1" fillId="9" borderId="24" xfId="0" applyFont="1" applyFill="1" applyBorder="1" applyAlignment="1">
      <alignment horizontal="center"/>
    </xf>
    <xf numFmtId="0" fontId="1" fillId="9" borderId="25" xfId="0" applyFont="1" applyFill="1" applyBorder="1" applyAlignment="1">
      <alignment horizontal="center"/>
    </xf>
    <xf numFmtId="0" fontId="1" fillId="9" borderId="41" xfId="0" applyFont="1" applyFill="1" applyBorder="1" applyAlignment="1">
      <alignment horizontal="center"/>
    </xf>
    <xf numFmtId="0" fontId="1" fillId="0" borderId="23" xfId="0" applyFont="1" applyFill="1" applyBorder="1" applyAlignment="1">
      <alignment horizontal="justify" vertical="center" wrapText="1"/>
    </xf>
    <xf numFmtId="164" fontId="1" fillId="6" borderId="24" xfId="0" applyNumberFormat="1" applyFont="1" applyFill="1" applyBorder="1" applyAlignment="1">
      <alignment horizontal="right" wrapText="1"/>
    </xf>
    <xf numFmtId="164" fontId="1" fillId="6" borderId="25" xfId="0" applyNumberFormat="1" applyFont="1" applyFill="1" applyBorder="1" applyAlignment="1">
      <alignment horizontal="right" wrapText="1"/>
    </xf>
    <xf numFmtId="0" fontId="1" fillId="0" borderId="26" xfId="0" applyFont="1" applyFill="1" applyBorder="1" applyAlignment="1">
      <alignment horizontal="justify" vertical="center" wrapText="1"/>
    </xf>
    <xf numFmtId="164" fontId="1" fillId="6" borderId="18" xfId="0" applyNumberFormat="1" applyFont="1" applyFill="1" applyBorder="1" applyAlignment="1">
      <alignment horizontal="right" wrapText="1"/>
    </xf>
    <xf numFmtId="164" fontId="1" fillId="6" borderId="27" xfId="0" applyNumberFormat="1" applyFont="1" applyFill="1" applyBorder="1" applyAlignment="1">
      <alignment horizontal="right" wrapText="1"/>
    </xf>
    <xf numFmtId="164" fontId="1" fillId="6" borderId="29" xfId="0" applyNumberFormat="1" applyFont="1" applyFill="1" applyBorder="1" applyAlignment="1">
      <alignment horizontal="right" wrapText="1"/>
    </xf>
    <xf numFmtId="164" fontId="1" fillId="6" borderId="30" xfId="0" applyNumberFormat="1" applyFont="1" applyFill="1" applyBorder="1" applyAlignment="1">
      <alignment horizontal="right" wrapText="1"/>
    </xf>
    <xf numFmtId="0" fontId="3" fillId="0" borderId="0" xfId="0" applyFont="1"/>
    <xf numFmtId="0" fontId="1" fillId="3" borderId="6" xfId="0" applyFont="1" applyFill="1" applyBorder="1" applyAlignment="1">
      <alignment horizontal="center"/>
    </xf>
    <xf numFmtId="0" fontId="1" fillId="0" borderId="24" xfId="0"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1" fillId="0" borderId="43" xfId="0" applyFont="1" applyFill="1" applyBorder="1" applyAlignment="1">
      <alignment horizontal="justify" vertical="center"/>
    </xf>
    <xf numFmtId="0" fontId="1" fillId="0" borderId="18" xfId="0" applyFont="1" applyFill="1" applyBorder="1" applyAlignment="1">
      <alignment horizontal="center"/>
    </xf>
    <xf numFmtId="0" fontId="1" fillId="6" borderId="18" xfId="0" applyFont="1" applyFill="1" applyBorder="1" applyAlignment="1">
      <alignment horizontal="center"/>
    </xf>
    <xf numFmtId="0" fontId="1" fillId="6" borderId="27" xfId="0" applyFont="1" applyFill="1" applyBorder="1" applyAlignment="1">
      <alignment horizontal="center"/>
    </xf>
    <xf numFmtId="0" fontId="1" fillId="0" borderId="26" xfId="0" applyFont="1" applyBorder="1" applyAlignment="1">
      <alignment horizontal="justify" vertical="center" wrapText="1"/>
    </xf>
    <xf numFmtId="165" fontId="1" fillId="0" borderId="18" xfId="0" applyNumberFormat="1" applyFont="1" applyFill="1" applyBorder="1" applyAlignment="1">
      <alignment horizontal="right" vertical="center"/>
    </xf>
    <xf numFmtId="165" fontId="1" fillId="6" borderId="18" xfId="0" applyNumberFormat="1" applyFont="1" applyFill="1" applyBorder="1" applyAlignment="1">
      <alignment horizontal="right" vertical="center"/>
    </xf>
    <xf numFmtId="165" fontId="1" fillId="6" borderId="27" xfId="0" applyNumberFormat="1" applyFont="1" applyFill="1" applyBorder="1" applyAlignment="1">
      <alignment horizontal="right" vertical="center"/>
    </xf>
    <xf numFmtId="0" fontId="1" fillId="0" borderId="26" xfId="0" applyFont="1" applyBorder="1" applyAlignment="1">
      <alignment horizontal="justify" vertical="top"/>
    </xf>
    <xf numFmtId="0" fontId="1" fillId="0" borderId="26" xfId="0" applyFont="1" applyBorder="1" applyAlignment="1">
      <alignment horizontal="justify" vertical="center"/>
    </xf>
    <xf numFmtId="0" fontId="1" fillId="0" borderId="26" xfId="0" applyFont="1" applyFill="1" applyBorder="1" applyAlignment="1">
      <alignment horizontal="justify" vertical="top"/>
    </xf>
    <xf numFmtId="0" fontId="4" fillId="0" borderId="28" xfId="0" applyFont="1" applyFill="1" applyBorder="1" applyAlignment="1">
      <alignment horizontal="left" vertical="center" wrapText="1"/>
    </xf>
    <xf numFmtId="165" fontId="1" fillId="6" borderId="29" xfId="0" applyNumberFormat="1" applyFont="1" applyFill="1" applyBorder="1" applyAlignment="1">
      <alignment horizontal="right" vertical="center"/>
    </xf>
    <xf numFmtId="165" fontId="1" fillId="6" borderId="30" xfId="0" applyNumberFormat="1" applyFont="1" applyFill="1" applyBorder="1" applyAlignment="1">
      <alignment horizontal="right" vertical="center"/>
    </xf>
    <xf numFmtId="0" fontId="3" fillId="3" borderId="6" xfId="0" applyFont="1" applyFill="1" applyBorder="1" applyAlignment="1">
      <alignment horizontal="center"/>
    </xf>
    <xf numFmtId="0" fontId="1" fillId="0" borderId="23" xfId="0" applyFont="1" applyFill="1" applyBorder="1" applyAlignment="1">
      <alignment vertical="center" wrapText="1"/>
    </xf>
    <xf numFmtId="0" fontId="4" fillId="0" borderId="26" xfId="0" applyFont="1" applyFill="1" applyBorder="1" applyAlignment="1">
      <alignment horizontal="left" vertical="center" wrapText="1"/>
    </xf>
    <xf numFmtId="0" fontId="1" fillId="10" borderId="29" xfId="0" applyFont="1" applyFill="1" applyBorder="1" applyAlignment="1">
      <alignment horizontal="center" vertical="center"/>
    </xf>
    <xf numFmtId="0" fontId="3" fillId="11" borderId="31" xfId="0" applyFont="1" applyFill="1" applyBorder="1" applyAlignment="1"/>
    <xf numFmtId="0" fontId="3" fillId="11" borderId="32" xfId="0" applyFont="1" applyFill="1" applyBorder="1" applyAlignment="1"/>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3" xfId="0" applyFont="1" applyBorder="1" applyAlignment="1">
      <alignment horizontal="justify" vertical="center"/>
    </xf>
    <xf numFmtId="0" fontId="1" fillId="0" borderId="26" xfId="0" applyFont="1" applyBorder="1" applyAlignment="1">
      <alignment horizontal="left" vertical="center" wrapText="1"/>
    </xf>
    <xf numFmtId="0" fontId="3" fillId="0" borderId="0" xfId="0" applyFont="1" applyBorder="1" applyAlignment="1">
      <alignment vertical="center" wrapText="1"/>
    </xf>
    <xf numFmtId="0" fontId="1" fillId="0" borderId="28" xfId="0" applyFont="1" applyFill="1" applyBorder="1" applyAlignment="1">
      <alignment horizontal="justify" vertical="center"/>
    </xf>
    <xf numFmtId="0" fontId="3" fillId="0" borderId="37"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1" fillId="0" borderId="23" xfId="0" applyFont="1" applyFill="1" applyBorder="1" applyAlignment="1">
      <alignment horizontal="left" vertical="center" wrapText="1"/>
    </xf>
    <xf numFmtId="165" fontId="1" fillId="6" borderId="24" xfId="0" applyNumberFormat="1" applyFont="1" applyFill="1" applyBorder="1" applyAlignment="1">
      <alignment horizontal="right" vertical="center"/>
    </xf>
    <xf numFmtId="165" fontId="1" fillId="6" borderId="25" xfId="0" applyNumberFormat="1" applyFont="1" applyFill="1" applyBorder="1" applyAlignment="1">
      <alignment horizontal="right" vertical="center"/>
    </xf>
    <xf numFmtId="0" fontId="0" fillId="0" borderId="0" xfId="0" applyFont="1" applyAlignment="1"/>
    <xf numFmtId="165" fontId="1" fillId="0" borderId="18" xfId="0" applyNumberFormat="1" applyFont="1" applyBorder="1" applyAlignment="1">
      <alignment horizontal="right" vertical="center"/>
    </xf>
    <xf numFmtId="165" fontId="1" fillId="13" borderId="18" xfId="0" applyNumberFormat="1" applyFont="1" applyFill="1" applyBorder="1" applyAlignment="1">
      <alignment horizontal="right" vertical="center"/>
    </xf>
    <xf numFmtId="0" fontId="1" fillId="0" borderId="26" xfId="0" applyFont="1" applyFill="1" applyBorder="1" applyAlignment="1">
      <alignment horizontal="left" vertical="center" wrapText="1"/>
    </xf>
    <xf numFmtId="165" fontId="1" fillId="0" borderId="29" xfId="0" applyNumberFormat="1" applyFont="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0" fillId="0" borderId="0" xfId="0" applyFont="1" applyFill="1"/>
    <xf numFmtId="0" fontId="3" fillId="0" borderId="18" xfId="0" applyFont="1" applyFill="1" applyBorder="1" applyAlignment="1">
      <alignment vertical="center"/>
    </xf>
    <xf numFmtId="0" fontId="3" fillId="0" borderId="18" xfId="0" applyFont="1" applyFill="1" applyBorder="1" applyAlignment="1">
      <alignment horizontal="center" vertical="center"/>
    </xf>
    <xf numFmtId="165" fontId="5" fillId="6" borderId="18" xfId="0" applyNumberFormat="1" applyFont="1" applyFill="1" applyBorder="1" applyAlignment="1">
      <alignment horizontal="justify" vertical="justify"/>
    </xf>
    <xf numFmtId="0" fontId="1" fillId="0" borderId="18" xfId="0" applyFont="1" applyFill="1" applyBorder="1" applyAlignment="1">
      <alignment horizontal="justify" vertical="justify"/>
    </xf>
    <xf numFmtId="165" fontId="1" fillId="0" borderId="29" xfId="0" applyNumberFormat="1" applyFont="1" applyFill="1" applyBorder="1" applyAlignment="1">
      <alignment horizontal="right" vertical="center"/>
    </xf>
    <xf numFmtId="0" fontId="1" fillId="0" borderId="29" xfId="0" applyFont="1" applyFill="1" applyBorder="1" applyAlignment="1">
      <alignment horizontal="justify" vertical="justify"/>
    </xf>
    <xf numFmtId="0" fontId="4" fillId="0" borderId="0" xfId="0" applyFont="1"/>
    <xf numFmtId="0" fontId="3" fillId="5" borderId="6" xfId="0" applyFont="1" applyFill="1" applyBorder="1" applyAlignment="1">
      <alignment horizontal="center"/>
    </xf>
    <xf numFmtId="0" fontId="1" fillId="0" borderId="46" xfId="0" applyFont="1" applyFill="1" applyBorder="1" applyAlignment="1">
      <alignment horizontal="justify" vertical="center"/>
    </xf>
    <xf numFmtId="0" fontId="1" fillId="8" borderId="6" xfId="0" applyFont="1" applyFill="1" applyBorder="1" applyAlignment="1">
      <alignment horizontal="center"/>
    </xf>
    <xf numFmtId="0" fontId="1" fillId="0" borderId="28" xfId="0" applyFont="1" applyBorder="1" applyAlignment="1">
      <alignment horizontal="justify"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14" borderId="6" xfId="0" applyFont="1" applyFill="1" applyBorder="1" applyAlignment="1">
      <alignment horizontal="center"/>
    </xf>
    <xf numFmtId="0" fontId="1" fillId="0" borderId="50" xfId="0" applyFont="1" applyBorder="1" applyAlignment="1">
      <alignment vertical="center"/>
    </xf>
    <xf numFmtId="0" fontId="1" fillId="0" borderId="51" xfId="0" applyFont="1" applyBorder="1" applyAlignment="1">
      <alignment vertical="center"/>
    </xf>
    <xf numFmtId="0" fontId="1" fillId="0" borderId="18" xfId="0" applyFont="1" applyBorder="1" applyAlignment="1">
      <alignment vertical="center"/>
    </xf>
    <xf numFmtId="0" fontId="1" fillId="0" borderId="27" xfId="0" applyFont="1" applyBorder="1" applyAlignment="1">
      <alignment vertical="center"/>
    </xf>
    <xf numFmtId="0" fontId="1" fillId="6" borderId="29" xfId="0" applyFont="1" applyFill="1" applyBorder="1" applyAlignment="1">
      <alignment vertical="center"/>
    </xf>
    <xf numFmtId="0" fontId="1" fillId="6" borderId="30" xfId="0" applyFont="1" applyFill="1" applyBorder="1" applyAlignment="1">
      <alignment vertical="center"/>
    </xf>
    <xf numFmtId="0" fontId="3" fillId="15" borderId="34" xfId="0" applyFont="1" applyFill="1" applyBorder="1" applyAlignment="1">
      <alignment horizontal="center" vertical="center"/>
    </xf>
    <xf numFmtId="0" fontId="3" fillId="15" borderId="31" xfId="0" applyFont="1" applyFill="1" applyBorder="1" applyAlignment="1">
      <alignment vertical="center"/>
    </xf>
    <xf numFmtId="0" fontId="3" fillId="15" borderId="33" xfId="0" applyFont="1" applyFill="1" applyBorder="1" applyAlignment="1">
      <alignment vertical="center"/>
    </xf>
    <xf numFmtId="0" fontId="3" fillId="15" borderId="6" xfId="0" applyFont="1" applyFill="1" applyBorder="1" applyAlignment="1">
      <alignment horizontal="center"/>
    </xf>
    <xf numFmtId="0" fontId="7" fillId="0" borderId="23" xfId="0" applyFont="1" applyBorder="1" applyAlignment="1">
      <alignment vertical="center"/>
    </xf>
    <xf numFmtId="0" fontId="0" fillId="0" borderId="0" xfId="0" applyFont="1" applyAlignment="1">
      <alignment vertical="center"/>
    </xf>
    <xf numFmtId="0" fontId="7" fillId="0" borderId="28" xfId="0" applyFont="1" applyBorder="1" applyAlignment="1">
      <alignment vertical="center"/>
    </xf>
    <xf numFmtId="0" fontId="7" fillId="0" borderId="23" xfId="0" applyFont="1" applyFill="1" applyBorder="1" applyAlignment="1">
      <alignment vertical="center"/>
    </xf>
    <xf numFmtId="0" fontId="4" fillId="0" borderId="52" xfId="0" applyFont="1" applyFill="1" applyBorder="1" applyAlignment="1">
      <alignment vertical="center"/>
    </xf>
    <xf numFmtId="0" fontId="4" fillId="10" borderId="52" xfId="0" applyFont="1" applyFill="1" applyBorder="1" applyAlignment="1">
      <alignment vertical="center"/>
    </xf>
    <xf numFmtId="0" fontId="4" fillId="10" borderId="41" xfId="0" applyFont="1" applyFill="1" applyBorder="1" applyAlignment="1">
      <alignment vertical="center"/>
    </xf>
    <xf numFmtId="0" fontId="4" fillId="0" borderId="0" xfId="0" applyFont="1" applyAlignment="1">
      <alignment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1" fillId="5" borderId="6" xfId="0" applyFont="1" applyFill="1" applyBorder="1" applyAlignment="1">
      <alignment horizontal="center" vertical="center"/>
    </xf>
    <xf numFmtId="0" fontId="1" fillId="16" borderId="6" xfId="0" applyFont="1" applyFill="1" applyBorder="1" applyAlignment="1">
      <alignment horizontal="center"/>
    </xf>
    <xf numFmtId="0" fontId="1" fillId="0" borderId="55" xfId="0" applyFont="1" applyBorder="1" applyAlignment="1">
      <alignment horizontal="justify" vertical="center"/>
    </xf>
    <xf numFmtId="49" fontId="1" fillId="0" borderId="18" xfId="0" applyNumberFormat="1" applyFont="1" applyBorder="1" applyAlignment="1">
      <alignment horizontal="justify" vertical="justify"/>
    </xf>
    <xf numFmtId="0" fontId="1" fillId="0" borderId="0" xfId="0" applyFont="1"/>
    <xf numFmtId="49" fontId="1" fillId="0" borderId="43" xfId="0" applyNumberFormat="1" applyFont="1" applyBorder="1" applyAlignment="1">
      <alignment horizontal="justify" vertical="justify"/>
    </xf>
    <xf numFmtId="49" fontId="1" fillId="0" borderId="50" xfId="0" applyNumberFormat="1" applyFont="1" applyBorder="1" applyAlignment="1">
      <alignment horizontal="justify" vertical="justify"/>
    </xf>
    <xf numFmtId="0" fontId="1" fillId="0" borderId="50" xfId="0" applyFont="1" applyBorder="1"/>
    <xf numFmtId="0" fontId="1" fillId="0" borderId="50" xfId="0" applyFont="1" applyBorder="1" applyAlignment="1">
      <alignment horizontal="center"/>
    </xf>
    <xf numFmtId="49" fontId="1" fillId="0" borderId="53" xfId="0" applyNumberFormat="1" applyFont="1" applyBorder="1" applyAlignment="1">
      <alignment horizontal="justify" vertical="justify"/>
    </xf>
    <xf numFmtId="0" fontId="1" fillId="0" borderId="53" xfId="0" applyFont="1" applyBorder="1"/>
    <xf numFmtId="0" fontId="1" fillId="0" borderId="53" xfId="0" applyFont="1" applyBorder="1" applyAlignment="1">
      <alignment horizontal="center"/>
    </xf>
    <xf numFmtId="3" fontId="1" fillId="13" borderId="24" xfId="0" applyNumberFormat="1" applyFont="1" applyFill="1" applyBorder="1" applyAlignment="1">
      <alignment horizontal="right" wrapText="1"/>
    </xf>
    <xf numFmtId="49" fontId="1" fillId="0" borderId="18" xfId="0" applyNumberFormat="1" applyFont="1" applyBorder="1" applyAlignment="1">
      <alignment horizontal="center" vertical="justify"/>
    </xf>
    <xf numFmtId="0" fontId="1" fillId="10" borderId="18" xfId="0" applyFont="1" applyFill="1" applyBorder="1" applyAlignment="1">
      <alignment horizontal="center"/>
    </xf>
    <xf numFmtId="165" fontId="1" fillId="0" borderId="18" xfId="0" applyNumberFormat="1" applyFont="1" applyFill="1" applyBorder="1" applyAlignment="1">
      <alignment horizontal="center" vertical="center"/>
    </xf>
    <xf numFmtId="165" fontId="1" fillId="6" borderId="18" xfId="0" applyNumberFormat="1" applyFont="1" applyFill="1" applyBorder="1" applyAlignment="1">
      <alignment horizontal="center" vertical="center"/>
    </xf>
    <xf numFmtId="3" fontId="1" fillId="0" borderId="18" xfId="0" applyNumberFormat="1" applyFont="1" applyBorder="1" applyAlignment="1">
      <alignment horizontal="center" vertical="center"/>
    </xf>
    <xf numFmtId="165" fontId="1" fillId="6" borderId="27" xfId="0" applyNumberFormat="1" applyFont="1" applyFill="1" applyBorder="1" applyAlignment="1">
      <alignment horizontal="center" vertical="center"/>
    </xf>
    <xf numFmtId="3" fontId="1" fillId="10" borderId="29" xfId="0" applyNumberFormat="1" applyFont="1" applyFill="1" applyBorder="1" applyAlignment="1">
      <alignment horizontal="center" vertical="center"/>
    </xf>
    <xf numFmtId="165" fontId="1" fillId="10" borderId="29" xfId="0" applyNumberFormat="1" applyFont="1" applyFill="1" applyBorder="1" applyAlignment="1">
      <alignment horizontal="center" vertical="center"/>
    </xf>
    <xf numFmtId="165" fontId="1" fillId="6" borderId="29" xfId="0" applyNumberFormat="1" applyFont="1" applyFill="1" applyBorder="1" applyAlignment="1">
      <alignment horizontal="center" vertical="center"/>
    </xf>
    <xf numFmtId="165" fontId="1" fillId="6" borderId="30" xfId="0" applyNumberFormat="1" applyFont="1" applyFill="1" applyBorder="1" applyAlignment="1">
      <alignment horizontal="center" vertical="center"/>
    </xf>
    <xf numFmtId="2" fontId="1" fillId="6" borderId="24" xfId="0" applyNumberFormat="1" applyFont="1" applyFill="1" applyBorder="1" applyAlignment="1">
      <alignment horizontal="center"/>
    </xf>
    <xf numFmtId="2" fontId="1" fillId="6" borderId="18" xfId="0" applyNumberFormat="1" applyFont="1" applyFill="1" applyBorder="1" applyAlignment="1">
      <alignment horizontal="center"/>
    </xf>
    <xf numFmtId="2" fontId="1" fillId="10" borderId="18" xfId="0" applyNumberFormat="1" applyFont="1" applyFill="1" applyBorder="1" applyAlignment="1">
      <alignment horizontal="center"/>
    </xf>
    <xf numFmtId="3" fontId="0" fillId="0" borderId="24" xfId="0" applyNumberFormat="1" applyFont="1" applyBorder="1" applyAlignment="1">
      <alignment horizontal="center"/>
    </xf>
    <xf numFmtId="0" fontId="0" fillId="6" borderId="24" xfId="0" applyFont="1" applyFill="1" applyBorder="1" applyAlignment="1">
      <alignment horizontal="center"/>
    </xf>
    <xf numFmtId="0" fontId="0" fillId="6" borderId="25" xfId="0" applyFont="1" applyFill="1" applyBorder="1" applyAlignment="1">
      <alignment horizontal="center"/>
    </xf>
    <xf numFmtId="3" fontId="0" fillId="0" borderId="18" xfId="0" applyNumberFormat="1" applyFont="1" applyBorder="1" applyAlignment="1">
      <alignment horizontal="center"/>
    </xf>
    <xf numFmtId="0" fontId="1" fillId="6" borderId="18" xfId="0" applyFont="1" applyFill="1" applyBorder="1" applyAlignment="1">
      <alignment horizontal="center" vertical="justify"/>
    </xf>
    <xf numFmtId="0" fontId="1" fillId="6" borderId="27" xfId="0" applyFont="1" applyFill="1" applyBorder="1" applyAlignment="1">
      <alignment horizontal="center" vertical="justify"/>
    </xf>
    <xf numFmtId="0" fontId="0" fillId="0" borderId="18" xfId="0" applyFont="1" applyBorder="1" applyAlignment="1">
      <alignment horizontal="center"/>
    </xf>
    <xf numFmtId="0" fontId="1" fillId="10" borderId="29" xfId="0" applyFont="1" applyFill="1" applyBorder="1" applyAlignment="1">
      <alignment horizontal="center" vertical="justify"/>
    </xf>
    <xf numFmtId="2" fontId="1" fillId="10" borderId="29" xfId="0" applyNumberFormat="1" applyFont="1" applyFill="1" applyBorder="1" applyAlignment="1">
      <alignment horizontal="center" vertical="justify"/>
    </xf>
    <xf numFmtId="0" fontId="1" fillId="10" borderId="30" xfId="0" applyFont="1" applyFill="1" applyBorder="1" applyAlignment="1">
      <alignment horizontal="center" vertical="justify"/>
    </xf>
    <xf numFmtId="3" fontId="1" fillId="0" borderId="18" xfId="0" applyNumberFormat="1" applyFont="1" applyBorder="1" applyAlignment="1">
      <alignment horizontal="center"/>
    </xf>
    <xf numFmtId="165" fontId="1" fillId="6" borderId="18" xfId="0" applyNumberFormat="1" applyFont="1" applyFill="1" applyBorder="1" applyAlignment="1">
      <alignment horizontal="center"/>
    </xf>
    <xf numFmtId="165" fontId="1" fillId="0" borderId="18" xfId="0" applyNumberFormat="1" applyFont="1" applyFill="1" applyBorder="1" applyAlignment="1">
      <alignment horizontal="center"/>
    </xf>
    <xf numFmtId="165" fontId="1" fillId="6" borderId="27" xfId="0" applyNumberFormat="1" applyFont="1" applyFill="1" applyBorder="1" applyAlignment="1">
      <alignment horizontal="center"/>
    </xf>
    <xf numFmtId="2" fontId="4" fillId="10" borderId="24" xfId="0" applyNumberFormat="1" applyFont="1" applyFill="1" applyBorder="1" applyAlignment="1">
      <alignment vertical="center"/>
    </xf>
    <xf numFmtId="2" fontId="4" fillId="10" borderId="25" xfId="0" applyNumberFormat="1" applyFont="1" applyFill="1" applyBorder="1" applyAlignment="1">
      <alignment vertical="center"/>
    </xf>
    <xf numFmtId="2" fontId="4" fillId="10" borderId="29" xfId="0" applyNumberFormat="1" applyFont="1" applyFill="1" applyBorder="1" applyAlignment="1">
      <alignment vertical="center"/>
    </xf>
    <xf numFmtId="2" fontId="4" fillId="10" borderId="30" xfId="0" applyNumberFormat="1" applyFont="1" applyFill="1" applyBorder="1" applyAlignment="1">
      <alignment vertical="center"/>
    </xf>
    <xf numFmtId="3" fontId="3" fillId="0" borderId="37" xfId="0" applyNumberFormat="1" applyFont="1" applyBorder="1" applyAlignment="1"/>
    <xf numFmtId="2" fontId="0" fillId="6" borderId="24" xfId="0" applyNumberFormat="1" applyFont="1" applyFill="1" applyBorder="1" applyAlignment="1">
      <alignment horizontal="center"/>
    </xf>
    <xf numFmtId="0" fontId="1" fillId="0" borderId="24" xfId="0" applyFont="1" applyBorder="1" applyAlignment="1">
      <alignment horizontal="center" vertical="justify"/>
    </xf>
    <xf numFmtId="0" fontId="1" fillId="0" borderId="18" xfId="0" applyFont="1" applyBorder="1" applyAlignment="1">
      <alignment horizontal="center" vertical="justify"/>
    </xf>
    <xf numFmtId="3" fontId="1" fillId="6" borderId="18" xfId="0" applyNumberFormat="1" applyFont="1" applyFill="1" applyBorder="1" applyAlignment="1">
      <alignment horizontal="center"/>
    </xf>
    <xf numFmtId="3" fontId="1" fillId="6" borderId="27" xfId="0" applyNumberFormat="1" applyFont="1" applyFill="1" applyBorder="1" applyAlignment="1">
      <alignment horizontal="center"/>
    </xf>
    <xf numFmtId="3" fontId="1" fillId="10" borderId="18" xfId="0" applyNumberFormat="1" applyFont="1" applyFill="1" applyBorder="1" applyAlignment="1">
      <alignment horizontal="center" vertical="center"/>
    </xf>
    <xf numFmtId="3" fontId="1" fillId="10" borderId="27" xfId="0" applyNumberFormat="1" applyFont="1" applyFill="1" applyBorder="1" applyAlignment="1">
      <alignment horizontal="center" vertical="center"/>
    </xf>
    <xf numFmtId="0" fontId="1" fillId="0" borderId="29" xfId="0" applyFont="1" applyBorder="1" applyAlignment="1">
      <alignment horizontal="center" vertical="justify"/>
    </xf>
    <xf numFmtId="3" fontId="1" fillId="0" borderId="29" xfId="0" applyNumberFormat="1" applyFont="1" applyBorder="1" applyAlignment="1">
      <alignment horizontal="center"/>
    </xf>
    <xf numFmtId="3" fontId="1" fillId="0" borderId="30" xfId="0" applyNumberFormat="1" applyFont="1" applyBorder="1" applyAlignment="1">
      <alignment horizontal="center"/>
    </xf>
    <xf numFmtId="165" fontId="1" fillId="0" borderId="24" xfId="0" applyNumberFormat="1" applyFont="1" applyBorder="1" applyAlignment="1">
      <alignment horizontal="center" vertical="center"/>
    </xf>
    <xf numFmtId="165" fontId="1" fillId="6" borderId="24" xfId="0" applyNumberFormat="1" applyFont="1" applyFill="1" applyBorder="1" applyAlignment="1">
      <alignment horizontal="center" vertical="center"/>
    </xf>
    <xf numFmtId="165" fontId="1" fillId="13" borderId="24" xfId="0" applyNumberFormat="1" applyFont="1" applyFill="1" applyBorder="1" applyAlignment="1">
      <alignment horizontal="center" vertical="center"/>
    </xf>
    <xf numFmtId="165" fontId="1" fillId="6" borderId="25" xfId="0" applyNumberFormat="1" applyFont="1" applyFill="1" applyBorder="1" applyAlignment="1">
      <alignment horizontal="center" vertical="center"/>
    </xf>
    <xf numFmtId="165" fontId="1" fillId="0" borderId="27" xfId="0" applyNumberFormat="1" applyFont="1" applyFill="1" applyBorder="1" applyAlignment="1">
      <alignment horizontal="center" vertical="center"/>
    </xf>
    <xf numFmtId="165" fontId="1" fillId="0" borderId="18" xfId="0" applyNumberFormat="1" applyFont="1" applyBorder="1" applyAlignment="1">
      <alignment horizontal="center" vertical="center"/>
    </xf>
    <xf numFmtId="165" fontId="1" fillId="13" borderId="18" xfId="0" applyNumberFormat="1" applyFont="1" applyFill="1" applyBorder="1" applyAlignment="1">
      <alignment horizontal="center" vertical="center"/>
    </xf>
    <xf numFmtId="0" fontId="1" fillId="0" borderId="18" xfId="0" applyFont="1" applyFill="1" applyBorder="1" applyAlignment="1">
      <alignment horizontal="center" vertical="justify"/>
    </xf>
    <xf numFmtId="165" fontId="1" fillId="0" borderId="29" xfId="0" applyNumberFormat="1" applyFont="1" applyBorder="1" applyAlignment="1">
      <alignment horizontal="center" vertical="center"/>
    </xf>
    <xf numFmtId="165" fontId="1" fillId="13" borderId="29" xfId="0" applyNumberFormat="1" applyFont="1" applyFill="1" applyBorder="1" applyAlignment="1">
      <alignment horizontal="center" vertical="center"/>
    </xf>
    <xf numFmtId="0" fontId="3" fillId="13" borderId="18" xfId="0" applyFont="1" applyFill="1" applyBorder="1" applyAlignment="1">
      <alignment horizontal="center" vertical="center"/>
    </xf>
    <xf numFmtId="165" fontId="5" fillId="6" borderId="18" xfId="0" applyNumberFormat="1" applyFont="1" applyFill="1" applyBorder="1" applyAlignment="1">
      <alignment horizontal="center" vertical="justify"/>
    </xf>
    <xf numFmtId="3" fontId="1" fillId="10" borderId="24"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6" borderId="24" xfId="0" applyFont="1" applyFill="1" applyBorder="1" applyAlignment="1">
      <alignment horizontal="center" vertical="center"/>
    </xf>
    <xf numFmtId="0" fontId="1" fillId="10" borderId="18" xfId="0" applyFont="1" applyFill="1" applyBorder="1" applyAlignment="1">
      <alignment horizontal="center" vertical="center"/>
    </xf>
    <xf numFmtId="0" fontId="1" fillId="0" borderId="18" xfId="0" applyFont="1" applyBorder="1" applyAlignment="1">
      <alignment horizontal="center" vertical="center"/>
    </xf>
    <xf numFmtId="0" fontId="1" fillId="6" borderId="18" xfId="0" applyFont="1" applyFill="1" applyBorder="1" applyAlignment="1">
      <alignment horizontal="center" vertical="center"/>
    </xf>
    <xf numFmtId="167" fontId="1" fillId="6" borderId="18" xfId="0" applyNumberFormat="1" applyFont="1" applyFill="1" applyBorder="1" applyAlignment="1">
      <alignment horizontal="center" vertical="center"/>
    </xf>
    <xf numFmtId="166" fontId="1" fillId="6" borderId="18" xfId="0" applyNumberFormat="1" applyFont="1" applyFill="1" applyBorder="1" applyAlignment="1">
      <alignment horizontal="center" vertical="center"/>
    </xf>
    <xf numFmtId="168" fontId="1" fillId="6" borderId="18" xfId="0" applyNumberFormat="1" applyFont="1" applyFill="1" applyBorder="1" applyAlignment="1">
      <alignment horizontal="center" vertical="center"/>
    </xf>
    <xf numFmtId="0" fontId="1" fillId="0" borderId="29" xfId="0" applyFont="1" applyBorder="1" applyAlignment="1">
      <alignment horizontal="center" vertical="center"/>
    </xf>
    <xf numFmtId="0" fontId="1" fillId="6" borderId="29" xfId="0" applyFont="1" applyFill="1" applyBorder="1" applyAlignment="1">
      <alignment horizontal="center" vertical="center"/>
    </xf>
    <xf numFmtId="0" fontId="1" fillId="0"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0" borderId="18" xfId="0" applyFont="1" applyFill="1" applyBorder="1" applyAlignment="1">
      <alignment horizontal="center" vertical="center"/>
    </xf>
    <xf numFmtId="0" fontId="1" fillId="6"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10" borderId="53" xfId="0" applyFont="1" applyFill="1" applyBorder="1" applyAlignment="1">
      <alignment horizontal="center" vertical="center"/>
    </xf>
    <xf numFmtId="0" fontId="1" fillId="0" borderId="53" xfId="0" applyFont="1" applyBorder="1" applyAlignment="1">
      <alignment horizontal="center" vertical="center"/>
    </xf>
    <xf numFmtId="0" fontId="1" fillId="6" borderId="53" xfId="0" applyFont="1" applyFill="1" applyBorder="1" applyAlignment="1">
      <alignment horizontal="center" vertical="center"/>
    </xf>
    <xf numFmtId="0" fontId="1" fillId="6" borderId="54" xfId="0" applyFont="1" applyFill="1" applyBorder="1" applyAlignment="1">
      <alignment horizontal="center" vertical="center"/>
    </xf>
    <xf numFmtId="0" fontId="1" fillId="0" borderId="52" xfId="0" applyFont="1" applyBorder="1" applyAlignment="1">
      <alignment horizontal="center" vertical="center"/>
    </xf>
    <xf numFmtId="0" fontId="1" fillId="6" borderId="52" xfId="0" applyFont="1" applyFill="1" applyBorder="1" applyAlignment="1">
      <alignment horizontal="center" vertical="center"/>
    </xf>
    <xf numFmtId="0" fontId="1" fillId="0" borderId="52" xfId="0" applyFont="1" applyFill="1" applyBorder="1" applyAlignment="1">
      <alignment horizontal="center" vertical="center"/>
    </xf>
    <xf numFmtId="2" fontId="1" fillId="6" borderId="52" xfId="0" applyNumberFormat="1" applyFont="1" applyFill="1" applyBorder="1" applyAlignment="1">
      <alignment horizontal="center" vertical="center"/>
    </xf>
    <xf numFmtId="165" fontId="1" fillId="6" borderId="52" xfId="0" applyNumberFormat="1" applyFont="1" applyFill="1" applyBorder="1" applyAlignment="1">
      <alignment horizontal="center" vertical="center"/>
    </xf>
    <xf numFmtId="2" fontId="1" fillId="6" borderId="41" xfId="0" applyNumberFormat="1" applyFont="1" applyFill="1" applyBorder="1" applyAlignment="1">
      <alignment horizontal="center" vertical="center"/>
    </xf>
    <xf numFmtId="0" fontId="1" fillId="6" borderId="30" xfId="0" applyFont="1" applyFill="1" applyBorder="1" applyAlignment="1">
      <alignment horizontal="center" vertical="center"/>
    </xf>
    <xf numFmtId="2" fontId="1" fillId="6" borderId="27" xfId="0" applyNumberFormat="1" applyFont="1" applyFill="1" applyBorder="1" applyAlignment="1">
      <alignment horizontal="center" vertical="center"/>
    </xf>
    <xf numFmtId="2" fontId="1" fillId="6" borderId="18" xfId="0" applyNumberFormat="1" applyFont="1" applyFill="1" applyBorder="1" applyAlignment="1">
      <alignment horizontal="center" vertical="center"/>
    </xf>
    <xf numFmtId="0" fontId="1" fillId="0" borderId="18" xfId="0" applyNumberFormat="1" applyFont="1" applyBorder="1"/>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49" fontId="1" fillId="0" borderId="17" xfId="0" applyNumberFormat="1" applyFont="1" applyBorder="1" applyAlignment="1">
      <alignment horizontal="justify" vertical="justify"/>
    </xf>
    <xf numFmtId="49" fontId="1" fillId="0" borderId="18" xfId="0"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1" fillId="0" borderId="6" xfId="0" applyNumberFormat="1" applyFont="1" applyBorder="1" applyAlignment="1">
      <alignment horizontal="justify" vertical="center"/>
    </xf>
    <xf numFmtId="49" fontId="1" fillId="0" borderId="7" xfId="0" applyNumberFormat="1" applyFont="1" applyBorder="1" applyAlignment="1">
      <alignment horizontal="justify" vertical="center"/>
    </xf>
    <xf numFmtId="49" fontId="3" fillId="0" borderId="9" xfId="0" applyNumberFormat="1" applyFont="1" applyBorder="1" applyAlignment="1">
      <alignment horizontal="center" vertical="justify"/>
    </xf>
    <xf numFmtId="49" fontId="3" fillId="0" borderId="10" xfId="0" applyNumberFormat="1" applyFont="1" applyBorder="1" applyAlignment="1">
      <alignment horizontal="center" vertical="justify"/>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4" borderId="6" xfId="0" applyFont="1" applyFill="1" applyBorder="1" applyAlignment="1">
      <alignment horizontal="center"/>
    </xf>
    <xf numFmtId="49" fontId="1" fillId="0" borderId="20" xfId="0" applyNumberFormat="1" applyFont="1" applyBorder="1" applyAlignment="1">
      <alignment horizontal="justify" vertical="justify"/>
    </xf>
    <xf numFmtId="49" fontId="1" fillId="0" borderId="21" xfId="0" applyNumberFormat="1" applyFont="1" applyBorder="1" applyAlignment="1">
      <alignment horizontal="justify" vertical="justify"/>
    </xf>
    <xf numFmtId="49" fontId="1" fillId="0" borderId="22" xfId="0" applyNumberFormat="1" applyFont="1" applyBorder="1" applyAlignment="1">
      <alignment horizontal="left" vertical="justify"/>
    </xf>
    <xf numFmtId="0" fontId="3" fillId="3" borderId="6" xfId="0" applyFont="1" applyFill="1" applyBorder="1" applyAlignment="1">
      <alignment horizontal="center"/>
    </xf>
    <xf numFmtId="0" fontId="3" fillId="3" borderId="6" xfId="0" applyFont="1" applyFill="1" applyBorder="1" applyAlignment="1">
      <alignment horizontal="center" vertical="center"/>
    </xf>
    <xf numFmtId="0" fontId="3" fillId="7" borderId="31" xfId="0" applyFont="1" applyFill="1" applyBorder="1" applyAlignment="1">
      <alignment horizontal="center" wrapText="1"/>
    </xf>
    <xf numFmtId="0" fontId="3" fillId="7" borderId="32" xfId="0" applyFont="1" applyFill="1" applyBorder="1" applyAlignment="1">
      <alignment horizontal="center" wrapText="1"/>
    </xf>
    <xf numFmtId="0" fontId="3" fillId="7" borderId="33" xfId="0" applyFont="1" applyFill="1" applyBorder="1" applyAlignment="1">
      <alignment horizontal="center" wrapText="1"/>
    </xf>
    <xf numFmtId="0" fontId="3" fillId="7" borderId="31" xfId="0" applyFont="1" applyFill="1" applyBorder="1" applyAlignment="1">
      <alignment horizontal="center"/>
    </xf>
    <xf numFmtId="0" fontId="3" fillId="7" borderId="32" xfId="0" applyFont="1" applyFill="1" applyBorder="1" applyAlignment="1">
      <alignment horizontal="center"/>
    </xf>
    <xf numFmtId="0" fontId="3" fillId="7" borderId="33" xfId="0" applyFont="1" applyFill="1" applyBorder="1" applyAlignment="1">
      <alignment horizontal="center"/>
    </xf>
    <xf numFmtId="49" fontId="3" fillId="0" borderId="0" xfId="0" applyNumberFormat="1" applyFont="1" applyFill="1" applyBorder="1" applyAlignment="1"/>
    <xf numFmtId="0" fontId="3" fillId="5" borderId="31" xfId="0" applyFont="1" applyFill="1" applyBorder="1" applyAlignment="1">
      <alignment horizontal="center"/>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8" xfId="0" applyFont="1" applyFill="1" applyBorder="1" applyAlignment="1">
      <alignment horizontal="center" vertical="center"/>
    </xf>
    <xf numFmtId="0" fontId="3" fillId="8" borderId="31" xfId="0" applyFont="1" applyFill="1" applyBorder="1" applyAlignment="1">
      <alignment horizontal="center" wrapText="1"/>
    </xf>
    <xf numFmtId="0" fontId="3" fillId="8" borderId="32" xfId="0" applyFont="1" applyFill="1" applyBorder="1" applyAlignment="1">
      <alignment horizontal="center" wrapText="1"/>
    </xf>
    <xf numFmtId="0" fontId="3" fillId="8" borderId="33" xfId="0" applyFont="1" applyFill="1" applyBorder="1" applyAlignment="1">
      <alignment horizontal="center" wrapText="1"/>
    </xf>
    <xf numFmtId="0" fontId="3" fillId="8" borderId="31" xfId="0" applyFont="1" applyFill="1" applyBorder="1" applyAlignment="1">
      <alignment horizontal="center"/>
    </xf>
    <xf numFmtId="0" fontId="3" fillId="8" borderId="32" xfId="0" applyFont="1" applyFill="1" applyBorder="1" applyAlignment="1">
      <alignment horizontal="center"/>
    </xf>
    <xf numFmtId="0" fontId="3" fillId="8" borderId="33" xfId="0" applyFont="1" applyFill="1" applyBorder="1" applyAlignment="1">
      <alignment horizontal="center"/>
    </xf>
    <xf numFmtId="0" fontId="3" fillId="8" borderId="31" xfId="0" applyFont="1" applyFill="1" applyBorder="1" applyAlignment="1">
      <alignment horizontal="center" vertical="center"/>
    </xf>
    <xf numFmtId="0" fontId="3" fillId="8" borderId="32" xfId="0" applyFont="1" applyFill="1" applyBorder="1" applyAlignment="1">
      <alignment horizontal="center" vertical="center"/>
    </xf>
    <xf numFmtId="0" fontId="3" fillId="8" borderId="33" xfId="0" applyFont="1" applyFill="1" applyBorder="1" applyAlignment="1">
      <alignment horizontal="center" vertical="center"/>
    </xf>
    <xf numFmtId="0" fontId="3" fillId="0" borderId="37" xfId="0" applyFont="1" applyBorder="1" applyAlignment="1">
      <alignment vertical="top"/>
    </xf>
    <xf numFmtId="0" fontId="1" fillId="9" borderId="34"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1" fillId="9" borderId="31"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33" xfId="0" applyFont="1" applyFill="1" applyBorder="1" applyAlignment="1">
      <alignment horizontal="center" vertical="center"/>
    </xf>
    <xf numFmtId="0" fontId="1" fillId="0" borderId="0" xfId="0" applyFont="1"/>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6"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9" borderId="34" xfId="0" applyFont="1" applyFill="1" applyBorder="1" applyAlignment="1">
      <alignment horizontal="center" vertical="center"/>
    </xf>
    <xf numFmtId="0" fontId="1" fillId="9" borderId="40" xfId="0" applyFont="1" applyFill="1" applyBorder="1" applyAlignment="1">
      <alignment horizontal="center" vertical="center"/>
    </xf>
    <xf numFmtId="0" fontId="3" fillId="0" borderId="35"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6" xfId="0" applyFont="1" applyFill="1" applyBorder="1" applyAlignment="1">
      <alignment horizontal="center" vertical="justify"/>
    </xf>
    <xf numFmtId="0" fontId="3" fillId="11" borderId="36" xfId="0" applyFont="1" applyFill="1" applyBorder="1" applyAlignment="1">
      <alignment horizontal="center" vertical="center"/>
    </xf>
    <xf numFmtId="0" fontId="3" fillId="11" borderId="42" xfId="0" applyFont="1" applyFill="1" applyBorder="1" applyAlignment="1">
      <alignment horizontal="center" vertical="center"/>
    </xf>
    <xf numFmtId="0" fontId="3" fillId="11" borderId="31" xfId="0" applyFont="1" applyFill="1" applyBorder="1" applyAlignment="1">
      <alignment horizontal="center"/>
    </xf>
    <xf numFmtId="0" fontId="3" fillId="11" borderId="32" xfId="0" applyFont="1" applyFill="1" applyBorder="1" applyAlignment="1">
      <alignment horizontal="center"/>
    </xf>
    <xf numFmtId="0" fontId="3" fillId="12" borderId="34" xfId="0" applyFont="1" applyFill="1" applyBorder="1" applyAlignment="1">
      <alignment horizontal="center" vertical="center"/>
    </xf>
    <xf numFmtId="0" fontId="3" fillId="12" borderId="38" xfId="0" applyFont="1" applyFill="1" applyBorder="1" applyAlignment="1">
      <alignment horizontal="center" vertical="center"/>
    </xf>
    <xf numFmtId="0" fontId="3" fillId="12" borderId="40" xfId="0" applyFont="1" applyFill="1" applyBorder="1" applyAlignment="1">
      <alignment horizontal="center" vertical="center"/>
    </xf>
    <xf numFmtId="0" fontId="3" fillId="12" borderId="36" xfId="0" applyFont="1" applyFill="1" applyBorder="1" applyAlignment="1">
      <alignment horizontal="center" vertical="center"/>
    </xf>
    <xf numFmtId="0" fontId="3" fillId="12" borderId="37" xfId="0" applyFont="1" applyFill="1" applyBorder="1" applyAlignment="1">
      <alignment horizontal="center" vertical="center"/>
    </xf>
    <xf numFmtId="0" fontId="3" fillId="12" borderId="42" xfId="0" applyFont="1" applyFill="1" applyBorder="1" applyAlignment="1">
      <alignment horizontal="center" vertical="center"/>
    </xf>
    <xf numFmtId="0" fontId="3" fillId="12" borderId="31" xfId="0" applyFont="1" applyFill="1" applyBorder="1" applyAlignment="1">
      <alignment horizontal="center" vertical="center"/>
    </xf>
    <xf numFmtId="0" fontId="3" fillId="12" borderId="32"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3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3" fontId="1" fillId="10" borderId="47" xfId="0" applyNumberFormat="1" applyFont="1" applyFill="1" applyBorder="1" applyAlignment="1">
      <alignment horizontal="center"/>
    </xf>
    <xf numFmtId="3" fontId="1" fillId="10" borderId="48" xfId="0" applyNumberFormat="1" applyFont="1" applyFill="1" applyBorder="1" applyAlignment="1">
      <alignment horizontal="center"/>
    </xf>
    <xf numFmtId="3" fontId="1" fillId="10" borderId="49" xfId="0" applyNumberFormat="1" applyFont="1" applyFill="1" applyBorder="1" applyAlignment="1">
      <alignment horizontal="center"/>
    </xf>
    <xf numFmtId="3" fontId="1" fillId="0" borderId="44" xfId="0" applyNumberFormat="1" applyFont="1" applyBorder="1" applyAlignment="1">
      <alignment horizontal="center"/>
    </xf>
    <xf numFmtId="3" fontId="1" fillId="0" borderId="45" xfId="0" applyNumberFormat="1"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0" fontId="1" fillId="0" borderId="6" xfId="0" applyFont="1" applyBorder="1" applyAlignment="1">
      <alignment horizontal="center"/>
    </xf>
    <xf numFmtId="0" fontId="3" fillId="14" borderId="34" xfId="0" applyFont="1" applyFill="1" applyBorder="1" applyAlignment="1">
      <alignment horizontal="justify" vertical="justify"/>
    </xf>
    <xf numFmtId="0" fontId="3" fillId="14" borderId="38"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1" fillId="8" borderId="31" xfId="0" applyFont="1" applyFill="1" applyBorder="1" applyAlignment="1">
      <alignment horizontal="center"/>
    </xf>
    <xf numFmtId="0" fontId="3" fillId="0" borderId="0" xfId="0" applyFont="1" applyBorder="1" applyAlignment="1">
      <alignment horizontal="justify" vertical="top"/>
    </xf>
    <xf numFmtId="0" fontId="3" fillId="5" borderId="40"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1" fillId="5" borderId="33" xfId="0" applyFont="1" applyFill="1" applyBorder="1" applyAlignment="1">
      <alignment horizontal="center"/>
    </xf>
    <xf numFmtId="0" fontId="3" fillId="15" borderId="6" xfId="0" applyFont="1" applyFill="1" applyBorder="1" applyAlignment="1">
      <alignment horizontal="justify" vertical="justify"/>
    </xf>
    <xf numFmtId="0" fontId="3" fillId="0" borderId="0" xfId="0" applyFont="1" applyBorder="1" applyAlignment="1">
      <alignment horizontal="center" vertical="center"/>
    </xf>
    <xf numFmtId="0" fontId="3" fillId="15" borderId="36" xfId="0" applyFont="1" applyFill="1" applyBorder="1" applyAlignment="1">
      <alignment horizontal="center" vertical="center"/>
    </xf>
    <xf numFmtId="0" fontId="3" fillId="15" borderId="42" xfId="0" applyFont="1" applyFill="1" applyBorder="1" applyAlignment="1">
      <alignment horizontal="center" vertical="center"/>
    </xf>
    <xf numFmtId="0" fontId="3" fillId="15" borderId="31" xfId="0" applyFont="1" applyFill="1" applyBorder="1" applyAlignment="1">
      <alignment horizontal="center" vertical="center"/>
    </xf>
    <xf numFmtId="0" fontId="3" fillId="15" borderId="32" xfId="0" applyFont="1" applyFill="1" applyBorder="1" applyAlignment="1">
      <alignment horizontal="center" vertical="center"/>
    </xf>
    <xf numFmtId="0" fontId="3" fillId="15" borderId="33" xfId="0" applyFont="1" applyFill="1" applyBorder="1" applyAlignment="1">
      <alignment horizontal="center" vertical="center"/>
    </xf>
    <xf numFmtId="0" fontId="1" fillId="5" borderId="40"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6" xfId="0" applyFont="1" applyFill="1" applyBorder="1" applyAlignment="1">
      <alignment horizontal="center" vertical="center"/>
    </xf>
    <xf numFmtId="0" fontId="1" fillId="16" borderId="42"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2" xfId="0" applyFont="1" applyFill="1" applyBorder="1" applyAlignment="1">
      <alignment horizontal="center" vertical="center"/>
    </xf>
    <xf numFmtId="0" fontId="1" fillId="16" borderId="33" xfId="0" applyFont="1" applyFill="1" applyBorder="1" applyAlignment="1">
      <alignment horizontal="center" vertical="center"/>
    </xf>
    <xf numFmtId="168" fontId="1" fillId="10" borderId="29" xfId="0" applyNumberFormat="1" applyFont="1" applyFill="1" applyBorder="1" applyAlignment="1">
      <alignment horizontal="center" vertical="justify"/>
    </xf>
    <xf numFmtId="1" fontId="1" fillId="6" borderId="18" xfId="0" applyNumberFormat="1" applyFont="1" applyFill="1" applyBorder="1" applyAlignment="1">
      <alignment horizontal="center" vertical="center"/>
    </xf>
  </cellXfs>
  <cellStyles count="3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Normal" xfId="0" builtinId="0"/>
    <cellStyle name="Normal 2 2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130</xdr:row>
      <xdr:rowOff>250032</xdr:rowOff>
    </xdr:from>
    <xdr:to>
      <xdr:col>23</xdr:col>
      <xdr:colOff>133350</xdr:colOff>
      <xdr:row>130</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134</xdr:row>
      <xdr:rowOff>0</xdr:rowOff>
    </xdr:from>
    <xdr:to>
      <xdr:col>11</xdr:col>
      <xdr:colOff>133350</xdr:colOff>
      <xdr:row>134</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5</xdr:col>
      <xdr:colOff>573617</xdr:colOff>
      <xdr:row>68</xdr:row>
      <xdr:rowOff>74083</xdr:rowOff>
    </xdr:from>
    <xdr:to>
      <xdr:col>9</xdr:col>
      <xdr:colOff>21167</xdr:colOff>
      <xdr:row>68</xdr:row>
      <xdr:rowOff>74083</xdr:rowOff>
    </xdr:to>
    <xdr:sp macro="" textlink="">
      <xdr:nvSpPr>
        <xdr:cNvPr id="12" name="Text Box 88"/>
        <xdr:cNvSpPr txBox="1">
          <a:spLocks noChangeArrowheads="1"/>
        </xdr:cNvSpPr>
      </xdr:nvSpPr>
      <xdr:spPr bwMode="auto">
        <a:xfrm>
          <a:off x="7981950" y="15536333"/>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79</xdr:row>
      <xdr:rowOff>0</xdr:rowOff>
    </xdr:from>
    <xdr:to>
      <xdr:col>5</xdr:col>
      <xdr:colOff>0</xdr:colOff>
      <xdr:row>79</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16"/>
  <sheetViews>
    <sheetView tabSelected="1" topLeftCell="B23" zoomScale="90" zoomScaleNormal="90" zoomScaleSheetLayoutView="70" workbookViewId="0">
      <selection activeCell="Q38" sqref="Q38"/>
    </sheetView>
  </sheetViews>
  <sheetFormatPr baseColWidth="10" defaultColWidth="7.625" defaultRowHeight="16.5" x14ac:dyDescent="0.3"/>
  <cols>
    <col min="1" max="1" width="57.625" style="1" customWidth="1"/>
    <col min="2" max="2" width="11" style="1" customWidth="1"/>
    <col min="3" max="3" width="10.25" style="1" customWidth="1"/>
    <col min="4" max="4" width="8.375" style="1" customWidth="1"/>
    <col min="5" max="5" width="10" style="1" bestFit="1" customWidth="1"/>
    <col min="6" max="6" width="10.375" style="1" customWidth="1"/>
    <col min="7" max="7" width="10.875" style="1" bestFit="1" customWidth="1"/>
    <col min="8" max="8" width="8" style="1" bestFit="1" customWidth="1"/>
    <col min="9" max="9" width="9.375" style="1" customWidth="1"/>
    <col min="10" max="10" width="9.75" style="1" customWidth="1"/>
    <col min="11" max="11" width="10.25" style="1" customWidth="1"/>
    <col min="12" max="12" width="9.75" style="1" customWidth="1"/>
    <col min="13" max="13" width="10.375" style="1" customWidth="1"/>
    <col min="14" max="14" width="9.375" style="1" customWidth="1"/>
    <col min="15" max="15" width="8.625" style="1" bestFit="1" customWidth="1"/>
    <col min="16" max="16" width="11.625" style="1" customWidth="1"/>
    <col min="17" max="17" width="10.25" style="1" bestFit="1" customWidth="1"/>
    <col min="18" max="18" width="14.625" style="1" bestFit="1" customWidth="1"/>
    <col min="19" max="19" width="16.25" style="1" customWidth="1"/>
    <col min="20" max="20" width="13.25" style="1" customWidth="1"/>
    <col min="21" max="21" width="12.2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312" t="s">
        <v>0</v>
      </c>
      <c r="C3" s="312"/>
      <c r="D3" s="312"/>
      <c r="E3" s="312"/>
      <c r="F3" s="312"/>
      <c r="G3" s="312"/>
      <c r="H3" s="312"/>
      <c r="I3" s="312"/>
      <c r="J3" s="312"/>
      <c r="K3" s="312"/>
      <c r="L3" s="312"/>
      <c r="M3" s="312"/>
      <c r="N3" s="312"/>
      <c r="O3" s="312"/>
      <c r="P3" s="312"/>
      <c r="Q3" s="312"/>
      <c r="R3" s="312"/>
      <c r="S3" s="312"/>
    </row>
    <row r="5" spans="1:24" x14ac:dyDescent="0.3">
      <c r="C5" s="313" t="s">
        <v>1</v>
      </c>
      <c r="D5" s="313"/>
      <c r="E5" s="313"/>
      <c r="F5" s="313"/>
      <c r="G5" s="313"/>
      <c r="H5" s="2" t="s">
        <v>214</v>
      </c>
      <c r="I5" s="3"/>
      <c r="J5" s="3"/>
      <c r="K5" s="3"/>
      <c r="L5" s="3"/>
      <c r="M5" s="3"/>
      <c r="N5" s="3"/>
      <c r="O5" s="3"/>
      <c r="P5" s="3"/>
      <c r="Q5" s="3"/>
      <c r="R5" s="3"/>
      <c r="S5" s="3"/>
      <c r="T5" s="3"/>
      <c r="U5" s="3"/>
      <c r="V5" s="4"/>
      <c r="W5" s="4"/>
      <c r="X5" s="4"/>
    </row>
    <row r="6" spans="1:24" ht="17.25" thickBot="1" x14ac:dyDescent="0.35"/>
    <row r="7" spans="1:24" ht="17.25" thickTop="1" x14ac:dyDescent="0.3">
      <c r="A7" s="5" t="s">
        <v>2</v>
      </c>
      <c r="B7" s="314" t="s">
        <v>215</v>
      </c>
      <c r="C7" s="314"/>
      <c r="D7" s="314"/>
      <c r="E7" s="314"/>
      <c r="F7" s="314"/>
      <c r="G7" s="314"/>
      <c r="H7" s="314"/>
      <c r="I7" s="314"/>
      <c r="J7" s="314"/>
      <c r="K7" s="314"/>
      <c r="L7" s="314"/>
      <c r="M7" s="314"/>
      <c r="N7" s="314"/>
      <c r="O7" s="314"/>
      <c r="P7" s="314"/>
      <c r="Q7" s="315"/>
    </row>
    <row r="8" spans="1:24" x14ac:dyDescent="0.3">
      <c r="A8" s="6" t="s">
        <v>3</v>
      </c>
      <c r="B8" s="316" t="s">
        <v>216</v>
      </c>
      <c r="C8" s="316"/>
      <c r="D8" s="316"/>
      <c r="E8" s="316"/>
      <c r="F8" s="316"/>
      <c r="G8" s="316"/>
      <c r="H8" s="316"/>
      <c r="I8" s="316"/>
      <c r="J8" s="316"/>
      <c r="K8" s="316"/>
      <c r="L8" s="316"/>
      <c r="M8" s="316"/>
      <c r="N8" s="316"/>
      <c r="O8" s="316"/>
      <c r="P8" s="316"/>
      <c r="Q8" s="317"/>
    </row>
    <row r="9" spans="1:24" ht="17.25" thickBot="1" x14ac:dyDescent="0.35">
      <c r="A9" s="7" t="s">
        <v>4</v>
      </c>
      <c r="B9" s="318" t="s">
        <v>217</v>
      </c>
      <c r="C9" s="318"/>
      <c r="D9" s="318"/>
      <c r="E9" s="318"/>
      <c r="F9" s="318"/>
      <c r="G9" s="318"/>
      <c r="H9" s="318"/>
      <c r="I9" s="318"/>
      <c r="J9" s="318"/>
      <c r="K9" s="318"/>
      <c r="L9" s="318"/>
      <c r="M9" s="318"/>
      <c r="N9" s="318"/>
      <c r="O9" s="318"/>
      <c r="P9" s="318"/>
      <c r="Q9" s="319"/>
    </row>
    <row r="10" spans="1:24" ht="17.25" thickTop="1" x14ac:dyDescent="0.3">
      <c r="A10" s="8"/>
      <c r="B10" s="9"/>
      <c r="C10" s="9"/>
      <c r="D10" s="9"/>
      <c r="E10" s="9"/>
      <c r="F10" s="9"/>
      <c r="G10" s="9"/>
      <c r="H10" s="9"/>
      <c r="I10" s="9"/>
      <c r="J10" s="9"/>
      <c r="K10" s="9"/>
      <c r="L10" s="9"/>
      <c r="M10" s="9"/>
      <c r="N10" s="9"/>
      <c r="O10" s="9"/>
      <c r="P10" s="9"/>
      <c r="Q10" s="9"/>
    </row>
    <row r="11" spans="1:24" x14ac:dyDescent="0.3">
      <c r="A11" s="10" t="s">
        <v>5</v>
      </c>
      <c r="B11" s="11"/>
      <c r="C11" s="12"/>
      <c r="D11" s="12"/>
      <c r="E11" s="12"/>
      <c r="F11" s="12"/>
      <c r="G11" s="12"/>
      <c r="H11" s="12"/>
      <c r="I11" s="12"/>
      <c r="J11" s="12"/>
      <c r="K11" s="12"/>
      <c r="L11" s="12"/>
      <c r="M11" s="12"/>
      <c r="N11" s="12"/>
      <c r="O11" s="12"/>
      <c r="P11" s="12"/>
      <c r="Q11" s="12"/>
    </row>
    <row r="12" spans="1:24" ht="36.75" customHeight="1" x14ac:dyDescent="0.3">
      <c r="A12" s="10" t="s">
        <v>6</v>
      </c>
      <c r="B12" s="11" t="s">
        <v>218</v>
      </c>
      <c r="C12" s="12"/>
      <c r="D12" s="12"/>
      <c r="E12" s="12"/>
      <c r="F12" s="12"/>
      <c r="G12" s="12"/>
      <c r="H12" s="12"/>
      <c r="I12" s="12"/>
      <c r="J12" s="12"/>
      <c r="K12" s="12"/>
      <c r="L12" s="12"/>
      <c r="M12" s="12"/>
      <c r="N12" s="12"/>
      <c r="O12" s="12"/>
      <c r="P12" s="12"/>
      <c r="Q12" s="12"/>
    </row>
    <row r="13" spans="1:24" ht="17.25" thickBot="1" x14ac:dyDescent="0.35">
      <c r="A13" s="13"/>
      <c r="B13" s="12"/>
      <c r="C13" s="12"/>
      <c r="D13" s="12"/>
      <c r="E13" s="12"/>
      <c r="F13" s="12"/>
      <c r="G13" s="12"/>
      <c r="H13" s="12"/>
      <c r="I13" s="12"/>
      <c r="J13" s="12"/>
      <c r="K13" s="12"/>
      <c r="L13" s="12"/>
      <c r="M13" s="12"/>
      <c r="N13" s="12"/>
      <c r="O13" s="12"/>
      <c r="P13" s="12"/>
      <c r="Q13" s="12"/>
    </row>
    <row r="14" spans="1:24" ht="52.5" customHeight="1" thickBot="1" x14ac:dyDescent="0.35">
      <c r="A14" s="320" t="s">
        <v>7</v>
      </c>
      <c r="B14" s="321"/>
      <c r="C14" s="321"/>
      <c r="D14" s="321"/>
      <c r="E14" s="321"/>
      <c r="F14" s="321"/>
      <c r="G14" s="321"/>
      <c r="H14" s="321"/>
      <c r="I14" s="321"/>
      <c r="J14" s="321"/>
      <c r="K14" s="321"/>
      <c r="L14" s="321"/>
      <c r="M14" s="321"/>
      <c r="N14" s="321"/>
      <c r="O14" s="321"/>
      <c r="P14" s="321"/>
      <c r="Q14" s="322"/>
      <c r="R14" s="14" t="s">
        <v>8</v>
      </c>
      <c r="S14" s="14" t="s">
        <v>9</v>
      </c>
      <c r="T14" s="15" t="s">
        <v>10</v>
      </c>
    </row>
    <row r="15" spans="1:24" x14ac:dyDescent="0.3">
      <c r="A15" s="308" t="s">
        <v>219</v>
      </c>
      <c r="B15" s="309"/>
      <c r="C15" s="309"/>
      <c r="D15" s="309"/>
      <c r="E15" s="309"/>
      <c r="F15" s="309"/>
      <c r="G15" s="309"/>
      <c r="H15" s="309"/>
      <c r="I15" s="309"/>
      <c r="J15" s="309"/>
      <c r="K15" s="309"/>
      <c r="L15" s="309"/>
      <c r="M15" s="309"/>
      <c r="N15" s="309"/>
      <c r="O15" s="309"/>
      <c r="P15" s="309"/>
      <c r="Q15" s="309"/>
      <c r="R15" s="16" t="s">
        <v>220</v>
      </c>
      <c r="S15" s="16" t="s">
        <v>220</v>
      </c>
      <c r="T15" s="18" t="s">
        <v>224</v>
      </c>
    </row>
    <row r="16" spans="1:24" x14ac:dyDescent="0.3">
      <c r="A16" s="310" t="s">
        <v>221</v>
      </c>
      <c r="B16" s="311"/>
      <c r="C16" s="311"/>
      <c r="D16" s="311"/>
      <c r="E16" s="311"/>
      <c r="F16" s="311"/>
      <c r="G16" s="311"/>
      <c r="H16" s="311"/>
      <c r="I16" s="311"/>
      <c r="J16" s="311"/>
      <c r="K16" s="311"/>
      <c r="L16" s="311"/>
      <c r="M16" s="311"/>
      <c r="N16" s="311"/>
      <c r="O16" s="311"/>
      <c r="P16" s="311"/>
      <c r="Q16" s="311"/>
      <c r="R16" s="215" t="s">
        <v>240</v>
      </c>
      <c r="S16" s="17" t="s">
        <v>241</v>
      </c>
      <c r="T16" s="18" t="s">
        <v>224</v>
      </c>
    </row>
    <row r="17" spans="1:21" x14ac:dyDescent="0.3">
      <c r="A17" s="310" t="s">
        <v>222</v>
      </c>
      <c r="B17" s="311"/>
      <c r="C17" s="311"/>
      <c r="D17" s="311"/>
      <c r="E17" s="311"/>
      <c r="F17" s="311"/>
      <c r="G17" s="311"/>
      <c r="H17" s="311"/>
      <c r="I17" s="311"/>
      <c r="J17" s="311"/>
      <c r="K17" s="311"/>
      <c r="L17" s="311"/>
      <c r="M17" s="311"/>
      <c r="N17" s="311"/>
      <c r="O17" s="311"/>
      <c r="P17" s="311"/>
      <c r="Q17" s="311"/>
      <c r="R17" s="17" t="s">
        <v>242</v>
      </c>
      <c r="S17" s="17" t="s">
        <v>243</v>
      </c>
      <c r="T17" s="18" t="s">
        <v>223</v>
      </c>
    </row>
    <row r="18" spans="1:21" x14ac:dyDescent="0.3">
      <c r="A18" s="310"/>
      <c r="B18" s="311"/>
      <c r="C18" s="311"/>
      <c r="D18" s="311"/>
      <c r="E18" s="311"/>
      <c r="F18" s="311"/>
      <c r="G18" s="311"/>
      <c r="H18" s="311"/>
      <c r="I18" s="311"/>
      <c r="J18" s="311"/>
      <c r="K18" s="311"/>
      <c r="L18" s="311"/>
      <c r="M18" s="311"/>
      <c r="N18" s="311"/>
      <c r="O18" s="311"/>
      <c r="P18" s="311"/>
      <c r="Q18" s="311"/>
      <c r="T18" s="18"/>
    </row>
    <row r="19" spans="1:21" x14ac:dyDescent="0.3">
      <c r="A19" s="310"/>
      <c r="B19" s="311"/>
      <c r="C19" s="311"/>
      <c r="D19" s="311"/>
      <c r="E19" s="311"/>
      <c r="F19" s="311"/>
      <c r="G19" s="311"/>
      <c r="H19" s="311"/>
      <c r="I19" s="311"/>
      <c r="J19" s="311"/>
      <c r="K19" s="311"/>
      <c r="L19" s="311"/>
      <c r="M19" s="311"/>
      <c r="N19" s="311"/>
      <c r="O19" s="311"/>
      <c r="P19" s="311"/>
      <c r="Q19" s="311"/>
      <c r="T19" s="18"/>
    </row>
    <row r="20" spans="1:21" x14ac:dyDescent="0.3">
      <c r="A20" s="310"/>
      <c r="B20" s="311"/>
      <c r="C20" s="311"/>
      <c r="D20" s="311"/>
      <c r="E20" s="311"/>
      <c r="F20" s="311"/>
      <c r="G20" s="311"/>
      <c r="H20" s="311"/>
      <c r="I20" s="311"/>
      <c r="J20" s="311"/>
      <c r="K20" s="311"/>
      <c r="L20" s="311"/>
      <c r="M20" s="311"/>
      <c r="N20" s="311"/>
      <c r="O20" s="311"/>
      <c r="P20" s="311"/>
      <c r="Q20" s="311"/>
      <c r="T20" s="18"/>
    </row>
    <row r="21" spans="1:21" x14ac:dyDescent="0.3">
      <c r="A21" s="310"/>
      <c r="B21" s="311"/>
      <c r="C21" s="311"/>
      <c r="D21" s="311"/>
      <c r="E21" s="311"/>
      <c r="F21" s="311"/>
      <c r="G21" s="311"/>
      <c r="H21" s="311"/>
      <c r="I21" s="311"/>
      <c r="J21" s="311"/>
      <c r="K21" s="311"/>
      <c r="L21" s="311"/>
      <c r="M21" s="311"/>
      <c r="N21" s="311"/>
      <c r="O21" s="311"/>
      <c r="P21" s="311"/>
      <c r="Q21" s="311"/>
      <c r="T21" s="18"/>
    </row>
    <row r="22" spans="1:21" x14ac:dyDescent="0.3">
      <c r="A22" s="310"/>
      <c r="B22" s="311"/>
      <c r="C22" s="311"/>
      <c r="D22" s="311"/>
      <c r="E22" s="311"/>
      <c r="F22" s="311"/>
      <c r="G22" s="311"/>
      <c r="H22" s="311"/>
      <c r="I22" s="311"/>
      <c r="J22" s="311"/>
      <c r="K22" s="311"/>
      <c r="L22" s="311"/>
      <c r="M22" s="311"/>
      <c r="N22" s="311"/>
      <c r="O22" s="311"/>
      <c r="P22" s="311"/>
      <c r="Q22" s="311"/>
      <c r="T22" s="18"/>
    </row>
    <row r="23" spans="1:21" ht="17.25" thickBot="1" x14ac:dyDescent="0.35">
      <c r="A23" s="325"/>
      <c r="B23" s="326"/>
      <c r="C23" s="326"/>
      <c r="D23" s="326"/>
      <c r="E23" s="326"/>
      <c r="F23" s="326"/>
      <c r="G23" s="326"/>
      <c r="H23" s="326"/>
      <c r="I23" s="326"/>
      <c r="J23" s="326"/>
      <c r="K23" s="326"/>
      <c r="L23" s="326"/>
      <c r="M23" s="326"/>
      <c r="N23" s="326"/>
      <c r="O23" s="326"/>
      <c r="P23" s="326"/>
      <c r="Q23" s="326"/>
      <c r="R23" s="19"/>
      <c r="S23" s="19"/>
      <c r="T23" s="18"/>
    </row>
    <row r="24" spans="1:21" x14ac:dyDescent="0.3">
      <c r="A24" s="327" t="s">
        <v>11</v>
      </c>
      <c r="B24" s="327"/>
      <c r="C24" s="327"/>
      <c r="D24" s="327"/>
      <c r="E24" s="327"/>
      <c r="F24" s="327"/>
      <c r="G24" s="327"/>
      <c r="H24" s="327"/>
      <c r="I24" s="327"/>
      <c r="J24" s="327"/>
      <c r="K24" s="327"/>
      <c r="L24" s="327"/>
      <c r="M24" s="327"/>
      <c r="N24" s="327"/>
      <c r="O24" s="327"/>
      <c r="P24" s="327"/>
      <c r="Q24" s="327"/>
      <c r="R24" s="327"/>
      <c r="S24" s="327"/>
      <c r="T24" s="327"/>
    </row>
    <row r="26" spans="1:21" x14ac:dyDescent="0.3">
      <c r="A26" s="323" t="s">
        <v>12</v>
      </c>
      <c r="B26" s="323" t="s">
        <v>13</v>
      </c>
      <c r="C26" s="323" t="s">
        <v>14</v>
      </c>
      <c r="D26" s="323" t="s">
        <v>15</v>
      </c>
      <c r="E26" s="328" t="s">
        <v>16</v>
      </c>
      <c r="F26" s="328"/>
      <c r="G26" s="328"/>
      <c r="H26" s="328"/>
      <c r="I26" s="328"/>
      <c r="J26" s="323" t="s">
        <v>17</v>
      </c>
      <c r="K26" s="329" t="s">
        <v>18</v>
      </c>
      <c r="L26" s="329"/>
      <c r="M26" s="329"/>
      <c r="N26" s="323" t="s">
        <v>19</v>
      </c>
      <c r="O26" s="324" t="s">
        <v>20</v>
      </c>
      <c r="P26" s="324"/>
      <c r="Q26" s="324"/>
      <c r="R26" s="324"/>
      <c r="S26" s="323" t="s">
        <v>21</v>
      </c>
      <c r="T26" s="323" t="s">
        <v>22</v>
      </c>
      <c r="U26" s="323" t="s">
        <v>10</v>
      </c>
    </row>
    <row r="27" spans="1:21" x14ac:dyDescent="0.3">
      <c r="A27" s="323"/>
      <c r="B27" s="323"/>
      <c r="C27" s="323"/>
      <c r="D27" s="323"/>
      <c r="E27" s="323" t="s">
        <v>23</v>
      </c>
      <c r="F27" s="323" t="s">
        <v>24</v>
      </c>
      <c r="G27" s="323" t="s">
        <v>25</v>
      </c>
      <c r="H27" s="323" t="s">
        <v>26</v>
      </c>
      <c r="I27" s="323" t="s">
        <v>27</v>
      </c>
      <c r="J27" s="323"/>
      <c r="K27" s="329"/>
      <c r="L27" s="329"/>
      <c r="M27" s="329"/>
      <c r="N27" s="323"/>
      <c r="O27" s="324" t="s">
        <v>28</v>
      </c>
      <c r="P27" s="324"/>
      <c r="Q27" s="324" t="s">
        <v>29</v>
      </c>
      <c r="R27" s="324"/>
      <c r="S27" s="323"/>
      <c r="T27" s="323"/>
      <c r="U27" s="323"/>
    </row>
    <row r="28" spans="1:21" ht="39.75" customHeight="1" x14ac:dyDescent="0.3">
      <c r="A28" s="323"/>
      <c r="B28" s="323"/>
      <c r="C28" s="323"/>
      <c r="D28" s="323"/>
      <c r="E28" s="323" t="s">
        <v>23</v>
      </c>
      <c r="F28" s="323" t="s">
        <v>24</v>
      </c>
      <c r="G28" s="323" t="s">
        <v>25</v>
      </c>
      <c r="H28" s="323" t="s">
        <v>30</v>
      </c>
      <c r="I28" s="323" t="s">
        <v>27</v>
      </c>
      <c r="J28" s="323"/>
      <c r="K28" s="20" t="s">
        <v>31</v>
      </c>
      <c r="L28" s="20" t="s">
        <v>32</v>
      </c>
      <c r="M28" s="20" t="s">
        <v>33</v>
      </c>
      <c r="N28" s="323"/>
      <c r="O28" s="21" t="s">
        <v>34</v>
      </c>
      <c r="P28" s="21" t="s">
        <v>35</v>
      </c>
      <c r="Q28" s="21" t="s">
        <v>36</v>
      </c>
      <c r="R28" s="21" t="s">
        <v>37</v>
      </c>
      <c r="S28" s="323"/>
      <c r="T28" s="323"/>
      <c r="U28" s="323"/>
    </row>
    <row r="29" spans="1:21" x14ac:dyDescent="0.3">
      <c r="A29" s="216" t="s">
        <v>225</v>
      </c>
      <c r="B29" s="23"/>
      <c r="C29" s="24"/>
      <c r="D29" s="24" t="s">
        <v>244</v>
      </c>
      <c r="E29" s="24"/>
      <c r="F29" s="25">
        <v>1</v>
      </c>
      <c r="G29" s="25"/>
      <c r="H29" s="25"/>
      <c r="I29" s="25"/>
      <c r="J29" s="25">
        <v>258</v>
      </c>
      <c r="K29" s="25">
        <v>1</v>
      </c>
      <c r="L29" s="25"/>
      <c r="M29" s="25"/>
      <c r="N29" s="25" t="s">
        <v>218</v>
      </c>
      <c r="O29" s="25"/>
      <c r="P29" s="25"/>
      <c r="Q29" s="25"/>
      <c r="R29" s="25"/>
      <c r="S29" s="17" t="s">
        <v>220</v>
      </c>
      <c r="T29" s="17" t="s">
        <v>220</v>
      </c>
      <c r="U29" s="18" t="s">
        <v>224</v>
      </c>
    </row>
    <row r="30" spans="1:21" s="215" customFormat="1" x14ac:dyDescent="0.3">
      <c r="A30" s="216" t="s">
        <v>226</v>
      </c>
      <c r="B30" s="217"/>
      <c r="C30" s="218"/>
      <c r="D30" s="218" t="s">
        <v>244</v>
      </c>
      <c r="E30" s="218"/>
      <c r="F30" s="219">
        <v>1</v>
      </c>
      <c r="G30" s="219"/>
      <c r="H30" s="219"/>
      <c r="I30" s="219"/>
      <c r="J30" s="219">
        <v>139</v>
      </c>
      <c r="K30" s="219">
        <v>1</v>
      </c>
      <c r="L30" s="219"/>
      <c r="M30" s="219"/>
      <c r="N30" s="219" t="s">
        <v>218</v>
      </c>
      <c r="O30" s="219"/>
      <c r="P30" s="219"/>
      <c r="Q30" s="219"/>
      <c r="R30" s="219"/>
      <c r="S30" s="17" t="s">
        <v>220</v>
      </c>
      <c r="T30" s="17" t="s">
        <v>220</v>
      </c>
      <c r="U30" s="18" t="s">
        <v>224</v>
      </c>
    </row>
    <row r="31" spans="1:21" s="215" customFormat="1" x14ac:dyDescent="0.3">
      <c r="A31" s="216" t="s">
        <v>227</v>
      </c>
      <c r="B31" s="217"/>
      <c r="C31" s="218"/>
      <c r="D31" s="218" t="s">
        <v>244</v>
      </c>
      <c r="E31" s="218"/>
      <c r="F31" s="219">
        <v>1</v>
      </c>
      <c r="G31" s="219"/>
      <c r="H31" s="219"/>
      <c r="I31" s="219"/>
      <c r="J31" s="219">
        <v>297</v>
      </c>
      <c r="K31" s="219">
        <v>1</v>
      </c>
      <c r="L31" s="219"/>
      <c r="M31" s="219"/>
      <c r="N31" s="219"/>
      <c r="O31" s="219"/>
      <c r="P31" s="219"/>
      <c r="Q31" s="219"/>
      <c r="R31" s="219"/>
      <c r="S31" s="17" t="s">
        <v>220</v>
      </c>
      <c r="T31" s="17" t="s">
        <v>220</v>
      </c>
      <c r="U31" s="18" t="s">
        <v>224</v>
      </c>
    </row>
    <row r="32" spans="1:21" x14ac:dyDescent="0.3">
      <c r="A32" s="216" t="s">
        <v>228</v>
      </c>
      <c r="B32" s="26"/>
      <c r="C32" s="17"/>
      <c r="D32" s="17" t="s">
        <v>244</v>
      </c>
      <c r="E32" s="17"/>
      <c r="F32" s="27">
        <v>1</v>
      </c>
      <c r="G32" s="27"/>
      <c r="H32" s="27"/>
      <c r="I32" s="27"/>
      <c r="J32" s="27">
        <v>124</v>
      </c>
      <c r="K32" s="27">
        <v>1</v>
      </c>
      <c r="L32" s="27"/>
      <c r="M32" s="27"/>
      <c r="N32" s="27" t="s">
        <v>218</v>
      </c>
      <c r="O32" s="27"/>
      <c r="P32" s="27"/>
      <c r="Q32" s="27"/>
      <c r="R32" s="27"/>
      <c r="S32" s="17" t="s">
        <v>220</v>
      </c>
      <c r="T32" s="17" t="s">
        <v>220</v>
      </c>
      <c r="U32" s="18" t="s">
        <v>224</v>
      </c>
    </row>
    <row r="33" spans="1:22" x14ac:dyDescent="0.3">
      <c r="A33" s="215" t="s">
        <v>229</v>
      </c>
      <c r="B33" s="26"/>
      <c r="C33" s="17"/>
      <c r="D33" s="17" t="s">
        <v>244</v>
      </c>
      <c r="E33" s="17"/>
      <c r="F33" s="27">
        <v>1</v>
      </c>
      <c r="G33" s="27"/>
      <c r="H33" s="27"/>
      <c r="I33" s="27"/>
      <c r="J33" s="27">
        <v>148</v>
      </c>
      <c r="K33" s="27">
        <v>1</v>
      </c>
      <c r="L33" s="27"/>
      <c r="M33" s="27"/>
      <c r="N33" s="27" t="s">
        <v>218</v>
      </c>
      <c r="O33" s="27"/>
      <c r="P33" s="27"/>
      <c r="Q33" s="27"/>
      <c r="R33" s="27"/>
      <c r="S33" s="215" t="s">
        <v>240</v>
      </c>
      <c r="T33" s="17" t="s">
        <v>241</v>
      </c>
      <c r="U33" s="18" t="s">
        <v>224</v>
      </c>
    </row>
    <row r="34" spans="1:22" x14ac:dyDescent="0.3">
      <c r="A34" s="216" t="s">
        <v>230</v>
      </c>
      <c r="B34" s="26"/>
      <c r="C34" s="17"/>
      <c r="D34" s="17" t="s">
        <v>244</v>
      </c>
      <c r="E34" s="17"/>
      <c r="F34" s="27">
        <v>1</v>
      </c>
      <c r="G34" s="27"/>
      <c r="H34" s="27"/>
      <c r="I34" s="27"/>
      <c r="J34" s="27">
        <v>389</v>
      </c>
      <c r="K34" s="27">
        <v>1</v>
      </c>
      <c r="L34" s="27"/>
      <c r="M34" s="27"/>
      <c r="N34" s="27" t="s">
        <v>218</v>
      </c>
      <c r="O34" s="27"/>
      <c r="P34" s="27"/>
      <c r="Q34" s="27"/>
      <c r="R34" s="27"/>
      <c r="S34" s="215" t="s">
        <v>240</v>
      </c>
      <c r="T34" s="17" t="s">
        <v>241</v>
      </c>
      <c r="U34" s="18" t="s">
        <v>224</v>
      </c>
    </row>
    <row r="35" spans="1:22" x14ac:dyDescent="0.3">
      <c r="A35" s="216" t="s">
        <v>231</v>
      </c>
      <c r="B35" s="224" t="s">
        <v>238</v>
      </c>
      <c r="C35" s="27">
        <v>2014</v>
      </c>
      <c r="D35" s="17" t="s">
        <v>245</v>
      </c>
      <c r="E35" s="17"/>
      <c r="F35" s="27">
        <v>1</v>
      </c>
      <c r="G35" s="27"/>
      <c r="H35" s="27"/>
      <c r="I35" s="27"/>
      <c r="J35" s="27">
        <v>61</v>
      </c>
      <c r="K35" s="27"/>
      <c r="L35" s="27"/>
      <c r="M35" s="27"/>
      <c r="N35" s="27"/>
      <c r="O35" s="27"/>
      <c r="P35" s="27"/>
      <c r="Q35" s="27"/>
      <c r="R35" s="27"/>
      <c r="S35" s="17" t="s">
        <v>220</v>
      </c>
      <c r="T35" s="17" t="s">
        <v>220</v>
      </c>
      <c r="U35" s="18" t="s">
        <v>224</v>
      </c>
    </row>
    <row r="36" spans="1:22" x14ac:dyDescent="0.3">
      <c r="A36" s="22" t="s">
        <v>232</v>
      </c>
      <c r="B36" s="26"/>
      <c r="C36" s="17"/>
      <c r="D36" s="17" t="s">
        <v>244</v>
      </c>
      <c r="E36" s="17"/>
      <c r="F36" s="27">
        <v>1</v>
      </c>
      <c r="G36" s="27"/>
      <c r="H36" s="27"/>
      <c r="I36" s="27"/>
      <c r="J36" s="27">
        <v>109</v>
      </c>
      <c r="K36" s="27">
        <v>1</v>
      </c>
      <c r="L36" s="27"/>
      <c r="M36" s="27"/>
      <c r="N36" s="27" t="s">
        <v>218</v>
      </c>
      <c r="O36" s="27"/>
      <c r="P36" s="27"/>
      <c r="Q36" s="27"/>
      <c r="R36" s="27"/>
      <c r="S36" s="215" t="s">
        <v>240</v>
      </c>
      <c r="T36" s="17" t="s">
        <v>241</v>
      </c>
      <c r="U36" s="18" t="s">
        <v>224</v>
      </c>
    </row>
    <row r="37" spans="1:22" s="215" customFormat="1" x14ac:dyDescent="0.3">
      <c r="A37" s="216" t="s">
        <v>233</v>
      </c>
      <c r="B37" s="214"/>
      <c r="C37" s="17"/>
      <c r="D37" s="17" t="s">
        <v>244</v>
      </c>
      <c r="E37" s="17"/>
      <c r="F37" s="27">
        <v>1</v>
      </c>
      <c r="G37" s="27"/>
      <c r="H37" s="27"/>
      <c r="I37" s="27"/>
      <c r="J37" s="27">
        <v>85</v>
      </c>
      <c r="K37" s="27">
        <v>1</v>
      </c>
      <c r="L37" s="27"/>
      <c r="M37" s="27"/>
      <c r="N37" s="27" t="s">
        <v>218</v>
      </c>
      <c r="O37" s="27"/>
      <c r="P37" s="27"/>
      <c r="Q37" s="27"/>
      <c r="R37" s="27"/>
      <c r="S37" s="17" t="s">
        <v>242</v>
      </c>
      <c r="T37" s="17" t="s">
        <v>243</v>
      </c>
      <c r="U37" s="18" t="s">
        <v>223</v>
      </c>
    </row>
    <row r="38" spans="1:22" x14ac:dyDescent="0.3">
      <c r="A38" s="216" t="s">
        <v>234</v>
      </c>
      <c r="B38" s="26"/>
      <c r="C38" s="17"/>
      <c r="D38" s="17" t="s">
        <v>244</v>
      </c>
      <c r="E38" s="17"/>
      <c r="F38" s="27">
        <v>1</v>
      </c>
      <c r="G38" s="27"/>
      <c r="H38" s="27"/>
      <c r="I38" s="27"/>
      <c r="J38" s="27">
        <v>288</v>
      </c>
      <c r="K38" s="27">
        <v>1</v>
      </c>
      <c r="L38" s="27"/>
      <c r="M38" s="27"/>
      <c r="N38" s="27"/>
      <c r="O38" s="27"/>
      <c r="P38" s="27"/>
      <c r="Q38" s="27"/>
      <c r="R38" s="27"/>
      <c r="S38" s="17" t="s">
        <v>242</v>
      </c>
      <c r="T38" s="17" t="s">
        <v>243</v>
      </c>
      <c r="U38" s="18" t="s">
        <v>223</v>
      </c>
    </row>
    <row r="39" spans="1:22" x14ac:dyDescent="0.3">
      <c r="A39" s="216" t="s">
        <v>235</v>
      </c>
      <c r="B39" s="26"/>
      <c r="C39" s="17"/>
      <c r="D39" s="17" t="s">
        <v>245</v>
      </c>
      <c r="E39" s="17"/>
      <c r="F39" s="27">
        <v>1</v>
      </c>
      <c r="G39" s="27"/>
      <c r="H39" s="27"/>
      <c r="I39" s="27"/>
      <c r="J39" s="27">
        <v>254</v>
      </c>
      <c r="K39" s="27"/>
      <c r="L39" s="27"/>
      <c r="M39" s="27"/>
      <c r="N39" s="27"/>
      <c r="O39" s="27"/>
      <c r="P39" s="27"/>
      <c r="Q39" s="27"/>
      <c r="R39" s="27"/>
      <c r="S39" s="17" t="s">
        <v>242</v>
      </c>
      <c r="T39" s="17" t="s">
        <v>243</v>
      </c>
      <c r="U39" s="18" t="s">
        <v>223</v>
      </c>
    </row>
    <row r="40" spans="1:22" s="215" customFormat="1" x14ac:dyDescent="0.3">
      <c r="A40" s="216" t="s">
        <v>231</v>
      </c>
      <c r="B40" s="220"/>
      <c r="C40" s="221"/>
      <c r="D40" s="221" t="s">
        <v>244</v>
      </c>
      <c r="E40" s="221"/>
      <c r="F40" s="222">
        <v>1</v>
      </c>
      <c r="G40" s="222"/>
      <c r="H40" s="222"/>
      <c r="I40" s="222"/>
      <c r="J40" s="222">
        <v>213</v>
      </c>
      <c r="K40" s="222">
        <v>1</v>
      </c>
      <c r="L40" s="222"/>
      <c r="M40" s="222"/>
      <c r="N40" s="222" t="s">
        <v>218</v>
      </c>
      <c r="O40" s="222"/>
      <c r="P40" s="222"/>
      <c r="Q40" s="222"/>
      <c r="R40" s="222"/>
      <c r="S40" s="17" t="s">
        <v>242</v>
      </c>
      <c r="T40" s="17" t="s">
        <v>243</v>
      </c>
      <c r="U40" s="18" t="s">
        <v>223</v>
      </c>
    </row>
    <row r="41" spans="1:22" s="215" customFormat="1" x14ac:dyDescent="0.3">
      <c r="A41" s="216" t="s">
        <v>236</v>
      </c>
      <c r="B41" s="220"/>
      <c r="C41" s="221"/>
      <c r="D41" s="221"/>
      <c r="E41" s="221"/>
      <c r="F41" s="222"/>
      <c r="G41" s="222"/>
      <c r="H41" s="222">
        <v>1</v>
      </c>
      <c r="I41" s="222"/>
      <c r="J41" s="222">
        <v>13</v>
      </c>
      <c r="K41" s="222"/>
      <c r="L41" s="222"/>
      <c r="M41" s="222"/>
      <c r="N41" s="222"/>
      <c r="O41" s="222"/>
      <c r="P41" s="222"/>
      <c r="Q41" s="222" t="s">
        <v>218</v>
      </c>
      <c r="R41" s="222"/>
      <c r="S41" s="17" t="s">
        <v>246</v>
      </c>
      <c r="T41" s="218" t="s">
        <v>220</v>
      </c>
      <c r="U41" s="18" t="s">
        <v>247</v>
      </c>
    </row>
    <row r="42" spans="1:22" s="215" customFormat="1" x14ac:dyDescent="0.3">
      <c r="A42" s="215" t="s">
        <v>239</v>
      </c>
      <c r="B42" s="220"/>
      <c r="C42" s="221"/>
      <c r="D42" s="221"/>
      <c r="E42" s="221"/>
      <c r="F42" s="222"/>
      <c r="G42" s="222"/>
      <c r="H42" s="222">
        <v>1</v>
      </c>
      <c r="I42" s="222"/>
      <c r="J42" s="222">
        <v>6</v>
      </c>
      <c r="K42" s="222"/>
      <c r="L42" s="222"/>
      <c r="M42" s="222"/>
      <c r="N42" s="222"/>
      <c r="O42" s="222"/>
      <c r="P42" s="222" t="s">
        <v>218</v>
      </c>
      <c r="Q42" s="222"/>
      <c r="R42" s="222"/>
      <c r="S42" s="17" t="s">
        <v>246</v>
      </c>
      <c r="T42" s="218" t="s">
        <v>220</v>
      </c>
      <c r="U42" s="18" t="s">
        <v>247</v>
      </c>
    </row>
    <row r="43" spans="1:22" x14ac:dyDescent="0.3">
      <c r="A43" s="216" t="s">
        <v>237</v>
      </c>
      <c r="B43" s="28"/>
      <c r="C43" s="29"/>
      <c r="D43" s="29"/>
      <c r="E43" s="29"/>
      <c r="F43" s="30"/>
      <c r="G43" s="30"/>
      <c r="H43" s="30"/>
      <c r="I43" s="30">
        <v>1</v>
      </c>
      <c r="J43" s="30">
        <v>16</v>
      </c>
      <c r="K43" s="30"/>
      <c r="L43" s="30"/>
      <c r="M43" s="30"/>
      <c r="N43" s="30"/>
      <c r="O43" s="30"/>
      <c r="P43" s="30"/>
      <c r="Q43" s="30" t="s">
        <v>218</v>
      </c>
      <c r="R43" s="30"/>
      <c r="S43" s="29" t="s">
        <v>246</v>
      </c>
      <c r="T43" s="29" t="s">
        <v>220</v>
      </c>
      <c r="U43" s="18" t="s">
        <v>247</v>
      </c>
      <c r="V43" s="215"/>
    </row>
    <row r="44" spans="1:22" x14ac:dyDescent="0.3">
      <c r="A44" s="336" t="s">
        <v>38</v>
      </c>
      <c r="B44" s="336"/>
      <c r="C44" s="336"/>
      <c r="D44" s="336"/>
      <c r="E44" s="336"/>
      <c r="F44" s="336"/>
      <c r="G44" s="336"/>
      <c r="H44" s="336"/>
      <c r="I44" s="336"/>
      <c r="J44" s="336"/>
      <c r="K44" s="336"/>
      <c r="L44" s="336"/>
      <c r="M44" s="336"/>
      <c r="N44" s="336"/>
    </row>
    <row r="45" spans="1:22" x14ac:dyDescent="0.3">
      <c r="A45" s="31"/>
    </row>
    <row r="46" spans="1:22" x14ac:dyDescent="0.3">
      <c r="A46" s="32" t="s">
        <v>39</v>
      </c>
      <c r="B46" s="32"/>
      <c r="C46" s="32"/>
      <c r="D46" s="32"/>
      <c r="E46" s="32"/>
      <c r="F46" s="32"/>
      <c r="G46" s="32"/>
      <c r="H46" s="32"/>
      <c r="I46" s="32"/>
      <c r="J46" s="32"/>
      <c r="K46" s="32"/>
      <c r="L46" s="32"/>
      <c r="M46" s="32"/>
      <c r="N46" s="32"/>
      <c r="O46" s="32"/>
      <c r="P46" s="32"/>
      <c r="Q46" s="32"/>
      <c r="R46" s="32"/>
      <c r="S46" s="32"/>
    </row>
    <row r="47" spans="1:22" x14ac:dyDescent="0.3">
      <c r="A47" s="33" t="s">
        <v>40</v>
      </c>
      <c r="B47" s="337" t="s">
        <v>23</v>
      </c>
      <c r="C47" s="338"/>
      <c r="D47" s="338"/>
      <c r="E47" s="338"/>
      <c r="F47" s="339"/>
      <c r="G47" s="32"/>
      <c r="H47" s="337" t="s">
        <v>41</v>
      </c>
      <c r="I47" s="338"/>
      <c r="J47" s="338"/>
      <c r="K47" s="338"/>
      <c r="L47" s="338"/>
      <c r="M47" s="339"/>
      <c r="N47" s="337" t="s">
        <v>42</v>
      </c>
      <c r="O47" s="338"/>
      <c r="P47" s="338"/>
      <c r="Q47" s="338"/>
      <c r="R47" s="338"/>
      <c r="S47" s="339"/>
    </row>
    <row r="48" spans="1:22" s="36" customFormat="1" x14ac:dyDescent="0.3">
      <c r="A48" s="34" t="s">
        <v>43</v>
      </c>
      <c r="B48" s="35">
        <v>2013</v>
      </c>
      <c r="C48" s="35">
        <v>2014</v>
      </c>
      <c r="D48" s="35">
        <v>2015</v>
      </c>
      <c r="E48" s="35">
        <v>2016</v>
      </c>
      <c r="F48" s="35">
        <v>2017</v>
      </c>
      <c r="G48" s="35">
        <v>2018</v>
      </c>
      <c r="H48" s="35">
        <v>2013</v>
      </c>
      <c r="I48" s="35">
        <v>2014</v>
      </c>
      <c r="J48" s="35">
        <v>2015</v>
      </c>
      <c r="K48" s="35">
        <v>2016</v>
      </c>
      <c r="L48" s="35">
        <v>2017</v>
      </c>
      <c r="M48" s="35">
        <v>2018</v>
      </c>
      <c r="N48" s="35">
        <v>2013</v>
      </c>
      <c r="O48" s="35">
        <v>2014</v>
      </c>
      <c r="P48" s="35">
        <v>2015</v>
      </c>
      <c r="Q48" s="35">
        <v>2016</v>
      </c>
      <c r="R48" s="35">
        <v>2017</v>
      </c>
      <c r="S48" s="35">
        <v>2018</v>
      </c>
    </row>
    <row r="49" spans="1:23" x14ac:dyDescent="0.3">
      <c r="A49" s="37" t="s">
        <v>44</v>
      </c>
      <c r="B49" s="38"/>
      <c r="C49" s="38"/>
      <c r="D49" s="38"/>
      <c r="E49" s="38"/>
      <c r="F49" s="38"/>
      <c r="G49" s="38"/>
      <c r="H49" s="38">
        <v>10</v>
      </c>
      <c r="I49" s="38">
        <v>10</v>
      </c>
      <c r="J49" s="38">
        <v>10</v>
      </c>
      <c r="K49" s="38">
        <v>11</v>
      </c>
      <c r="L49" s="38">
        <v>11</v>
      </c>
      <c r="M49" s="38">
        <v>11</v>
      </c>
      <c r="N49" s="38"/>
      <c r="O49" s="38"/>
      <c r="P49" s="38"/>
      <c r="Q49" s="38"/>
      <c r="R49" s="38"/>
      <c r="S49" s="39"/>
    </row>
    <row r="50" spans="1:23" x14ac:dyDescent="0.3">
      <c r="A50" s="40" t="s">
        <v>17</v>
      </c>
      <c r="B50" s="41"/>
      <c r="C50" s="41"/>
      <c r="D50" s="41"/>
      <c r="E50" s="41"/>
      <c r="F50" s="41"/>
      <c r="G50" s="41"/>
      <c r="H50" s="41">
        <v>1840</v>
      </c>
      <c r="I50" s="41">
        <v>1913</v>
      </c>
      <c r="J50" s="41">
        <v>2050</v>
      </c>
      <c r="K50" s="41">
        <v>2100</v>
      </c>
      <c r="L50" s="41">
        <v>2150</v>
      </c>
      <c r="M50" s="41">
        <v>2200</v>
      </c>
      <c r="N50" s="41"/>
      <c r="O50" s="41"/>
      <c r="P50" s="41"/>
      <c r="Q50" s="41"/>
      <c r="R50" s="41"/>
      <c r="S50" s="42"/>
    </row>
    <row r="51" spans="1:23" x14ac:dyDescent="0.3">
      <c r="A51" s="43"/>
      <c r="B51" s="44"/>
      <c r="C51" s="44"/>
      <c r="D51" s="44"/>
      <c r="E51" s="44"/>
      <c r="F51" s="44"/>
      <c r="G51" s="44"/>
      <c r="H51" s="44"/>
      <c r="I51" s="44"/>
      <c r="J51" s="44"/>
      <c r="K51" s="44"/>
      <c r="L51" s="44"/>
      <c r="M51" s="44"/>
      <c r="N51" s="44"/>
      <c r="O51" s="44"/>
      <c r="P51" s="4"/>
      <c r="Q51" s="4"/>
      <c r="R51" s="4"/>
      <c r="S51" s="4"/>
      <c r="T51" s="4"/>
      <c r="U51" s="4"/>
      <c r="V51" s="4"/>
      <c r="W51" s="4"/>
    </row>
    <row r="52" spans="1:23" x14ac:dyDescent="0.3">
      <c r="A52" s="32" t="s">
        <v>39</v>
      </c>
      <c r="B52" s="32"/>
      <c r="C52" s="32"/>
      <c r="D52" s="32"/>
      <c r="E52" s="32"/>
      <c r="F52" s="32"/>
      <c r="G52" s="32"/>
      <c r="H52" s="32"/>
      <c r="I52" s="32"/>
      <c r="J52" s="32"/>
      <c r="K52" s="32"/>
      <c r="L52" s="32"/>
      <c r="M52" s="32"/>
      <c r="N52" s="32"/>
      <c r="O52" s="32"/>
      <c r="P52" s="32"/>
      <c r="Q52" s="32"/>
      <c r="R52" s="32"/>
      <c r="S52" s="32"/>
    </row>
    <row r="53" spans="1:23" x14ac:dyDescent="0.3">
      <c r="A53" s="33" t="s">
        <v>40</v>
      </c>
      <c r="B53" s="337" t="s">
        <v>45</v>
      </c>
      <c r="C53" s="338"/>
      <c r="D53" s="338"/>
      <c r="E53" s="338"/>
      <c r="F53" s="339"/>
      <c r="G53" s="32"/>
      <c r="H53" s="337" t="s">
        <v>46</v>
      </c>
      <c r="I53" s="338"/>
      <c r="J53" s="338"/>
      <c r="K53" s="338"/>
      <c r="L53" s="338"/>
      <c r="M53" s="339"/>
      <c r="N53" s="337" t="s">
        <v>47</v>
      </c>
      <c r="O53" s="338"/>
      <c r="P53" s="338"/>
      <c r="Q53" s="338"/>
      <c r="R53" s="338"/>
      <c r="S53" s="339"/>
    </row>
    <row r="54" spans="1:23" s="36" customFormat="1" x14ac:dyDescent="0.3">
      <c r="A54" s="34" t="s">
        <v>43</v>
      </c>
      <c r="B54" s="35">
        <v>2013</v>
      </c>
      <c r="C54" s="35">
        <v>2014</v>
      </c>
      <c r="D54" s="35">
        <v>2015</v>
      </c>
      <c r="E54" s="35">
        <v>2016</v>
      </c>
      <c r="F54" s="35">
        <v>2017</v>
      </c>
      <c r="G54" s="35">
        <v>2018</v>
      </c>
      <c r="H54" s="35">
        <v>2013</v>
      </c>
      <c r="I54" s="35">
        <v>2014</v>
      </c>
      <c r="J54" s="35">
        <v>2015</v>
      </c>
      <c r="K54" s="35">
        <v>2016</v>
      </c>
      <c r="L54" s="35">
        <v>2017</v>
      </c>
      <c r="M54" s="35">
        <v>2018</v>
      </c>
      <c r="N54" s="35">
        <v>2013</v>
      </c>
      <c r="O54" s="35">
        <v>2014</v>
      </c>
      <c r="P54" s="35">
        <v>2015</v>
      </c>
      <c r="Q54" s="35">
        <v>2016</v>
      </c>
      <c r="R54" s="35">
        <v>2017</v>
      </c>
      <c r="S54" s="35">
        <v>2018</v>
      </c>
    </row>
    <row r="55" spans="1:23" x14ac:dyDescent="0.3">
      <c r="A55" s="37" t="s">
        <v>44</v>
      </c>
      <c r="B55" s="38">
        <v>1</v>
      </c>
      <c r="C55" s="38">
        <v>2</v>
      </c>
      <c r="D55" s="38">
        <v>2</v>
      </c>
      <c r="E55" s="38">
        <v>2</v>
      </c>
      <c r="F55" s="38">
        <v>2</v>
      </c>
      <c r="G55" s="38">
        <v>3</v>
      </c>
      <c r="H55" s="45">
        <v>1</v>
      </c>
      <c r="I55" s="45">
        <v>1</v>
      </c>
      <c r="J55" s="45">
        <v>1</v>
      </c>
      <c r="K55" s="45">
        <v>1</v>
      </c>
      <c r="L55" s="45">
        <v>1</v>
      </c>
      <c r="M55" s="45">
        <v>1</v>
      </c>
      <c r="N55" s="46">
        <f t="shared" ref="N55:S56" si="0">SUM(B49,H49,N49,B55,H55)</f>
        <v>12</v>
      </c>
      <c r="O55" s="46">
        <f t="shared" si="0"/>
        <v>13</v>
      </c>
      <c r="P55" s="46">
        <f t="shared" si="0"/>
        <v>13</v>
      </c>
      <c r="Q55" s="46">
        <f t="shared" si="0"/>
        <v>14</v>
      </c>
      <c r="R55" s="46">
        <f t="shared" si="0"/>
        <v>14</v>
      </c>
      <c r="S55" s="47">
        <f t="shared" si="0"/>
        <v>15</v>
      </c>
    </row>
    <row r="56" spans="1:23" x14ac:dyDescent="0.3">
      <c r="A56" s="40" t="s">
        <v>17</v>
      </c>
      <c r="B56" s="41">
        <v>16</v>
      </c>
      <c r="C56" s="41">
        <v>15</v>
      </c>
      <c r="D56" s="41">
        <v>19</v>
      </c>
      <c r="E56" s="41">
        <v>22</v>
      </c>
      <c r="F56" s="41">
        <v>23</v>
      </c>
      <c r="G56" s="41">
        <v>30</v>
      </c>
      <c r="H56" s="48">
        <v>10</v>
      </c>
      <c r="I56" s="48">
        <v>14</v>
      </c>
      <c r="J56" s="48">
        <v>16</v>
      </c>
      <c r="K56" s="48">
        <v>17</v>
      </c>
      <c r="L56" s="48">
        <v>18</v>
      </c>
      <c r="M56" s="48">
        <v>20</v>
      </c>
      <c r="N56" s="49">
        <f t="shared" si="0"/>
        <v>1866</v>
      </c>
      <c r="O56" s="49">
        <f t="shared" si="0"/>
        <v>1942</v>
      </c>
      <c r="P56" s="49">
        <f t="shared" si="0"/>
        <v>2085</v>
      </c>
      <c r="Q56" s="49">
        <f t="shared" si="0"/>
        <v>2139</v>
      </c>
      <c r="R56" s="49">
        <f t="shared" si="0"/>
        <v>2191</v>
      </c>
      <c r="S56" s="50">
        <f t="shared" si="0"/>
        <v>2250</v>
      </c>
    </row>
    <row r="57" spans="1:23" x14ac:dyDescent="0.3">
      <c r="A57" s="43"/>
      <c r="B57" s="44"/>
      <c r="C57" s="44"/>
      <c r="D57" s="44"/>
      <c r="E57" s="44"/>
      <c r="F57" s="44"/>
      <c r="G57" s="44"/>
      <c r="H57" s="44"/>
      <c r="I57" s="44"/>
      <c r="J57" s="44"/>
      <c r="K57" s="44"/>
      <c r="L57" s="4"/>
      <c r="M57" s="4"/>
      <c r="N57" s="4"/>
      <c r="O57" s="4"/>
      <c r="P57" s="4"/>
      <c r="Q57" s="4"/>
      <c r="R57" s="4"/>
      <c r="S57" s="4"/>
      <c r="T57" s="4"/>
    </row>
    <row r="58" spans="1:23" x14ac:dyDescent="0.3">
      <c r="A58" s="330" t="s">
        <v>48</v>
      </c>
      <c r="B58" s="331"/>
      <c r="C58" s="331"/>
      <c r="D58" s="331"/>
      <c r="E58" s="331"/>
      <c r="F58" s="331"/>
      <c r="G58" s="331"/>
      <c r="H58" s="331"/>
      <c r="I58" s="331"/>
      <c r="J58" s="331"/>
      <c r="K58" s="331"/>
      <c r="L58" s="331"/>
      <c r="M58" s="331"/>
      <c r="N58" s="331"/>
      <c r="O58" s="331"/>
      <c r="P58" s="331"/>
      <c r="Q58" s="331"/>
      <c r="R58" s="331"/>
      <c r="S58" s="332"/>
    </row>
    <row r="59" spans="1:23" x14ac:dyDescent="0.3">
      <c r="A59" s="51" t="s">
        <v>40</v>
      </c>
      <c r="B59" s="333" t="s">
        <v>23</v>
      </c>
      <c r="C59" s="334"/>
      <c r="D59" s="334"/>
      <c r="E59" s="334"/>
      <c r="F59" s="334"/>
      <c r="G59" s="335"/>
      <c r="H59" s="333" t="s">
        <v>41</v>
      </c>
      <c r="I59" s="334"/>
      <c r="J59" s="334"/>
      <c r="K59" s="334"/>
      <c r="L59" s="334"/>
      <c r="M59" s="335"/>
      <c r="N59" s="333" t="s">
        <v>42</v>
      </c>
      <c r="O59" s="334"/>
      <c r="P59" s="334"/>
      <c r="Q59" s="334"/>
      <c r="R59" s="334"/>
      <c r="S59" s="335"/>
    </row>
    <row r="60" spans="1:23" s="36" customFormat="1" x14ac:dyDescent="0.3">
      <c r="A60" s="52" t="s">
        <v>43</v>
      </c>
      <c r="B60" s="53">
        <v>2013</v>
      </c>
      <c r="C60" s="53">
        <v>2014</v>
      </c>
      <c r="D60" s="54">
        <v>2015</v>
      </c>
      <c r="E60" s="54">
        <v>2016</v>
      </c>
      <c r="F60" s="53">
        <v>2017</v>
      </c>
      <c r="G60" s="53">
        <v>2018</v>
      </c>
      <c r="H60" s="53">
        <v>2013</v>
      </c>
      <c r="I60" s="53">
        <v>2014</v>
      </c>
      <c r="J60" s="54">
        <v>2015</v>
      </c>
      <c r="K60" s="54">
        <v>2016</v>
      </c>
      <c r="L60" s="53">
        <v>2017</v>
      </c>
      <c r="M60" s="53">
        <v>2018</v>
      </c>
      <c r="N60" s="53">
        <v>2013</v>
      </c>
      <c r="O60" s="53">
        <v>2014</v>
      </c>
      <c r="P60" s="54">
        <v>2015</v>
      </c>
      <c r="Q60" s="54">
        <v>2016</v>
      </c>
      <c r="R60" s="53">
        <v>2017</v>
      </c>
      <c r="S60" s="53">
        <v>2018</v>
      </c>
    </row>
    <row r="61" spans="1:23" x14ac:dyDescent="0.3">
      <c r="A61" s="37" t="s">
        <v>44</v>
      </c>
      <c r="B61" s="38"/>
      <c r="C61" s="38"/>
      <c r="D61" s="38"/>
      <c r="E61" s="38"/>
      <c r="F61" s="38"/>
      <c r="G61" s="38"/>
      <c r="H61" s="38">
        <v>1</v>
      </c>
      <c r="I61" s="38">
        <v>2</v>
      </c>
      <c r="J61" s="38">
        <v>2</v>
      </c>
      <c r="K61" s="38">
        <v>1</v>
      </c>
      <c r="L61" s="38">
        <v>1</v>
      </c>
      <c r="M61" s="38">
        <v>1</v>
      </c>
      <c r="N61" s="38"/>
      <c r="O61" s="38"/>
      <c r="P61" s="38"/>
      <c r="Q61" s="38"/>
      <c r="R61" s="38"/>
      <c r="S61" s="39"/>
    </row>
    <row r="62" spans="1:23" x14ac:dyDescent="0.3">
      <c r="A62" s="40" t="s">
        <v>17</v>
      </c>
      <c r="B62" s="41"/>
      <c r="C62" s="41"/>
      <c r="D62" s="41"/>
      <c r="E62" s="41"/>
      <c r="F62" s="41"/>
      <c r="G62" s="41"/>
      <c r="H62" s="41">
        <v>183</v>
      </c>
      <c r="I62" s="41">
        <v>257</v>
      </c>
      <c r="J62" s="41">
        <v>315</v>
      </c>
      <c r="K62" s="41">
        <v>91</v>
      </c>
      <c r="L62" s="41">
        <v>121</v>
      </c>
      <c r="M62" s="41">
        <v>151</v>
      </c>
      <c r="N62" s="41"/>
      <c r="O62" s="41"/>
      <c r="P62" s="41"/>
      <c r="Q62" s="41"/>
      <c r="R62" s="41"/>
      <c r="S62" s="42"/>
    </row>
    <row r="63" spans="1:23" x14ac:dyDescent="0.3">
      <c r="A63" s="55"/>
      <c r="B63" s="44"/>
      <c r="C63" s="44"/>
      <c r="D63" s="44"/>
      <c r="E63" s="44"/>
      <c r="F63" s="44"/>
      <c r="G63" s="44"/>
      <c r="H63" s="44"/>
      <c r="I63" s="44"/>
      <c r="J63" s="44"/>
      <c r="K63" s="44"/>
      <c r="L63" s="44"/>
      <c r="M63" s="44"/>
      <c r="N63" s="44"/>
      <c r="O63" s="44"/>
      <c r="P63" s="4"/>
      <c r="Q63" s="4"/>
      <c r="R63" s="4"/>
      <c r="S63" s="4"/>
      <c r="T63" s="4"/>
      <c r="U63" s="4"/>
      <c r="V63" s="4"/>
      <c r="W63" s="4"/>
    </row>
    <row r="64" spans="1:23" x14ac:dyDescent="0.3">
      <c r="A64" s="56" t="s">
        <v>48</v>
      </c>
      <c r="B64" s="56"/>
      <c r="C64" s="56"/>
      <c r="D64" s="56"/>
      <c r="E64" s="56"/>
      <c r="F64" s="56"/>
      <c r="G64" s="56"/>
      <c r="H64" s="56"/>
      <c r="I64" s="56"/>
      <c r="J64" s="56"/>
      <c r="K64" s="56"/>
      <c r="L64" s="56"/>
      <c r="M64" s="56"/>
      <c r="N64" s="56"/>
      <c r="O64" s="56"/>
      <c r="P64" s="56"/>
      <c r="Q64" s="56"/>
      <c r="R64" s="56"/>
      <c r="S64" s="56"/>
    </row>
    <row r="65" spans="1:23" x14ac:dyDescent="0.3">
      <c r="A65" s="51" t="s">
        <v>40</v>
      </c>
      <c r="B65" s="333" t="s">
        <v>45</v>
      </c>
      <c r="C65" s="334"/>
      <c r="D65" s="334"/>
      <c r="E65" s="334"/>
      <c r="F65" s="334"/>
      <c r="G65" s="335"/>
      <c r="H65" s="333" t="s">
        <v>46</v>
      </c>
      <c r="I65" s="334"/>
      <c r="J65" s="334"/>
      <c r="K65" s="334"/>
      <c r="L65" s="334"/>
      <c r="M65" s="335"/>
      <c r="N65" s="333" t="s">
        <v>47</v>
      </c>
      <c r="O65" s="334"/>
      <c r="P65" s="334"/>
      <c r="Q65" s="334"/>
      <c r="R65" s="334"/>
      <c r="S65" s="335"/>
    </row>
    <row r="66" spans="1:23" s="36" customFormat="1" x14ac:dyDescent="0.3">
      <c r="A66" s="57" t="s">
        <v>43</v>
      </c>
      <c r="B66" s="53">
        <v>2013</v>
      </c>
      <c r="C66" s="54">
        <v>2014</v>
      </c>
      <c r="D66" s="54">
        <v>2015</v>
      </c>
      <c r="E66" s="54">
        <v>2016</v>
      </c>
      <c r="F66" s="53">
        <v>2017</v>
      </c>
      <c r="G66" s="53">
        <v>2018</v>
      </c>
      <c r="H66" s="53">
        <v>2013</v>
      </c>
      <c r="I66" s="54">
        <v>2014</v>
      </c>
      <c r="J66" s="54">
        <v>2015</v>
      </c>
      <c r="K66" s="54">
        <v>2016</v>
      </c>
      <c r="L66" s="53">
        <v>2017</v>
      </c>
      <c r="M66" s="53">
        <v>2018</v>
      </c>
      <c r="N66" s="53">
        <v>2013</v>
      </c>
      <c r="O66" s="54">
        <v>2014</v>
      </c>
      <c r="P66" s="54">
        <v>2015</v>
      </c>
      <c r="Q66" s="54">
        <v>2016</v>
      </c>
      <c r="R66" s="53">
        <v>2017</v>
      </c>
      <c r="S66" s="53">
        <v>2018</v>
      </c>
    </row>
    <row r="67" spans="1:23" x14ac:dyDescent="0.3">
      <c r="A67" s="37" t="s">
        <v>44</v>
      </c>
      <c r="B67" s="38"/>
      <c r="C67" s="38"/>
      <c r="D67" s="38"/>
      <c r="E67" s="38"/>
      <c r="F67" s="38"/>
      <c r="G67" s="38"/>
      <c r="H67" s="45"/>
      <c r="I67" s="45"/>
      <c r="J67" s="45"/>
      <c r="K67" s="45"/>
      <c r="L67" s="45"/>
      <c r="M67" s="45"/>
      <c r="N67" s="46">
        <f t="shared" ref="N67:S68" si="1">SUM(B61,H61,N61,B67,H67)</f>
        <v>1</v>
      </c>
      <c r="O67" s="46">
        <f t="shared" si="1"/>
        <v>2</v>
      </c>
      <c r="P67" s="46">
        <f t="shared" si="1"/>
        <v>2</v>
      </c>
      <c r="Q67" s="46">
        <f t="shared" si="1"/>
        <v>1</v>
      </c>
      <c r="R67" s="46">
        <f t="shared" si="1"/>
        <v>1</v>
      </c>
      <c r="S67" s="47">
        <f t="shared" si="1"/>
        <v>1</v>
      </c>
    </row>
    <row r="68" spans="1:23" x14ac:dyDescent="0.3">
      <c r="A68" s="40" t="s">
        <v>17</v>
      </c>
      <c r="B68" s="41"/>
      <c r="C68" s="41"/>
      <c r="D68" s="41"/>
      <c r="E68" s="41"/>
      <c r="F68" s="41"/>
      <c r="G68" s="41"/>
      <c r="H68" s="48"/>
      <c r="I68" s="48"/>
      <c r="J68" s="48"/>
      <c r="K68" s="48"/>
      <c r="L68" s="48"/>
      <c r="M68" s="48"/>
      <c r="N68" s="49">
        <f t="shared" si="1"/>
        <v>183</v>
      </c>
      <c r="O68" s="49">
        <f t="shared" si="1"/>
        <v>257</v>
      </c>
      <c r="P68" s="49">
        <f t="shared" si="1"/>
        <v>315</v>
      </c>
      <c r="Q68" s="49">
        <f t="shared" si="1"/>
        <v>91</v>
      </c>
      <c r="R68" s="49">
        <f t="shared" si="1"/>
        <v>121</v>
      </c>
      <c r="S68" s="50">
        <f t="shared" si="1"/>
        <v>151</v>
      </c>
    </row>
    <row r="69" spans="1:23" x14ac:dyDescent="0.3">
      <c r="A69" s="58"/>
      <c r="B69" s="59"/>
      <c r="C69" s="59"/>
      <c r="D69" s="59"/>
      <c r="E69" s="59"/>
      <c r="F69" s="59"/>
      <c r="G69" s="59"/>
      <c r="H69" s="59"/>
      <c r="I69" s="59"/>
      <c r="J69" s="59"/>
      <c r="K69" s="59"/>
      <c r="L69" s="59"/>
      <c r="M69" s="59"/>
      <c r="N69" s="59"/>
      <c r="O69" s="59"/>
      <c r="P69" s="36"/>
      <c r="Q69" s="36"/>
      <c r="R69" s="4"/>
      <c r="S69" s="4"/>
      <c r="T69" s="4"/>
      <c r="U69" s="4"/>
      <c r="V69" s="4"/>
      <c r="W69" s="4"/>
    </row>
    <row r="70" spans="1:23" x14ac:dyDescent="0.3">
      <c r="A70" s="345" t="s">
        <v>49</v>
      </c>
      <c r="B70" s="346"/>
      <c r="C70" s="346"/>
      <c r="D70" s="346"/>
      <c r="E70" s="346"/>
      <c r="F70" s="346"/>
      <c r="G70" s="346"/>
      <c r="H70" s="346"/>
      <c r="I70" s="346"/>
      <c r="J70" s="346"/>
      <c r="K70" s="346"/>
      <c r="L70" s="346"/>
      <c r="M70" s="346"/>
      <c r="N70" s="346"/>
      <c r="O70" s="346"/>
      <c r="P70" s="346"/>
      <c r="Q70" s="346"/>
      <c r="R70" s="346"/>
      <c r="S70" s="347"/>
    </row>
    <row r="71" spans="1:23" x14ac:dyDescent="0.3">
      <c r="A71" s="60" t="s">
        <v>40</v>
      </c>
      <c r="B71" s="348" t="s">
        <v>23</v>
      </c>
      <c r="C71" s="349"/>
      <c r="D71" s="349"/>
      <c r="E71" s="349"/>
      <c r="F71" s="349"/>
      <c r="G71" s="350"/>
      <c r="H71" s="348" t="s">
        <v>41</v>
      </c>
      <c r="I71" s="349"/>
      <c r="J71" s="349"/>
      <c r="K71" s="349"/>
      <c r="L71" s="349"/>
      <c r="M71" s="350"/>
      <c r="N71" s="348" t="s">
        <v>42</v>
      </c>
      <c r="O71" s="349"/>
      <c r="P71" s="349"/>
      <c r="Q71" s="349"/>
      <c r="R71" s="349"/>
      <c r="S71" s="350"/>
    </row>
    <row r="72" spans="1:23" s="36" customFormat="1" x14ac:dyDescent="0.3">
      <c r="A72" s="61" t="s">
        <v>43</v>
      </c>
      <c r="B72" s="62">
        <v>2013</v>
      </c>
      <c r="C72" s="62">
        <v>2014</v>
      </c>
      <c r="D72" s="62">
        <v>2015</v>
      </c>
      <c r="E72" s="62">
        <v>2016</v>
      </c>
      <c r="F72" s="62">
        <v>2017</v>
      </c>
      <c r="G72" s="62">
        <v>2018</v>
      </c>
      <c r="H72" s="62">
        <v>2013</v>
      </c>
      <c r="I72" s="62">
        <v>2014</v>
      </c>
      <c r="J72" s="62">
        <v>2015</v>
      </c>
      <c r="K72" s="62">
        <v>2016</v>
      </c>
      <c r="L72" s="62">
        <v>2017</v>
      </c>
      <c r="M72" s="62">
        <v>2018</v>
      </c>
      <c r="N72" s="62">
        <v>2013</v>
      </c>
      <c r="O72" s="62">
        <v>2014</v>
      </c>
      <c r="P72" s="62">
        <v>2015</v>
      </c>
      <c r="Q72" s="62">
        <v>2016</v>
      </c>
      <c r="R72" s="62">
        <v>2017</v>
      </c>
      <c r="S72" s="62">
        <v>2018</v>
      </c>
    </row>
    <row r="73" spans="1:23" x14ac:dyDescent="0.3">
      <c r="A73" s="37" t="s">
        <v>44</v>
      </c>
      <c r="B73" s="63">
        <f t="shared" ref="B73:S74" si="2">SUM(B49,B61)</f>
        <v>0</v>
      </c>
      <c r="C73" s="63">
        <f t="shared" si="2"/>
        <v>0</v>
      </c>
      <c r="D73" s="63">
        <f t="shared" si="2"/>
        <v>0</v>
      </c>
      <c r="E73" s="63">
        <f t="shared" si="2"/>
        <v>0</v>
      </c>
      <c r="F73" s="63">
        <f t="shared" si="2"/>
        <v>0</v>
      </c>
      <c r="G73" s="63">
        <f t="shared" si="2"/>
        <v>0</v>
      </c>
      <c r="H73" s="63">
        <f t="shared" si="2"/>
        <v>11</v>
      </c>
      <c r="I73" s="63">
        <f t="shared" si="2"/>
        <v>12</v>
      </c>
      <c r="J73" s="63">
        <f>SUM(J49,J61)</f>
        <v>12</v>
      </c>
      <c r="K73" s="63">
        <f t="shared" si="2"/>
        <v>12</v>
      </c>
      <c r="L73" s="63">
        <f t="shared" si="2"/>
        <v>12</v>
      </c>
      <c r="M73" s="63">
        <f t="shared" si="2"/>
        <v>12</v>
      </c>
      <c r="N73" s="63">
        <f t="shared" si="2"/>
        <v>0</v>
      </c>
      <c r="O73" s="63">
        <f t="shared" si="2"/>
        <v>0</v>
      </c>
      <c r="P73" s="63">
        <f t="shared" si="2"/>
        <v>0</v>
      </c>
      <c r="Q73" s="63">
        <f t="shared" si="2"/>
        <v>0</v>
      </c>
      <c r="R73" s="63">
        <f t="shared" si="2"/>
        <v>0</v>
      </c>
      <c r="S73" s="64">
        <f t="shared" si="2"/>
        <v>0</v>
      </c>
    </row>
    <row r="74" spans="1:23" x14ac:dyDescent="0.3">
      <c r="A74" s="40" t="s">
        <v>17</v>
      </c>
      <c r="B74" s="65">
        <f t="shared" si="2"/>
        <v>0</v>
      </c>
      <c r="C74" s="65">
        <f t="shared" si="2"/>
        <v>0</v>
      </c>
      <c r="D74" s="65">
        <f t="shared" si="2"/>
        <v>0</v>
      </c>
      <c r="E74" s="65">
        <f t="shared" si="2"/>
        <v>0</v>
      </c>
      <c r="F74" s="65">
        <f t="shared" si="2"/>
        <v>0</v>
      </c>
      <c r="G74" s="65">
        <f t="shared" si="2"/>
        <v>0</v>
      </c>
      <c r="H74" s="65">
        <f t="shared" si="2"/>
        <v>2023</v>
      </c>
      <c r="I74" s="65">
        <f t="shared" si="2"/>
        <v>2170</v>
      </c>
      <c r="J74" s="65">
        <f>SUM(J50,J62)</f>
        <v>2365</v>
      </c>
      <c r="K74" s="65">
        <f t="shared" si="2"/>
        <v>2191</v>
      </c>
      <c r="L74" s="65">
        <f t="shared" si="2"/>
        <v>2271</v>
      </c>
      <c r="M74" s="65">
        <f t="shared" si="2"/>
        <v>2351</v>
      </c>
      <c r="N74" s="65">
        <f t="shared" si="2"/>
        <v>0</v>
      </c>
      <c r="O74" s="65">
        <f t="shared" si="2"/>
        <v>0</v>
      </c>
      <c r="P74" s="65">
        <f t="shared" si="2"/>
        <v>0</v>
      </c>
      <c r="Q74" s="65">
        <f t="shared" si="2"/>
        <v>0</v>
      </c>
      <c r="R74" s="65">
        <f t="shared" si="2"/>
        <v>0</v>
      </c>
      <c r="S74" s="66">
        <f t="shared" si="2"/>
        <v>0</v>
      </c>
    </row>
    <row r="75" spans="1:23" x14ac:dyDescent="0.3">
      <c r="A75" s="55"/>
      <c r="B75" s="67"/>
      <c r="C75" s="67"/>
      <c r="D75" s="67"/>
      <c r="E75" s="67"/>
      <c r="F75" s="67"/>
      <c r="G75" s="67"/>
      <c r="H75" s="67"/>
      <c r="I75" s="67"/>
      <c r="J75" s="67"/>
    </row>
    <row r="76" spans="1:23" x14ac:dyDescent="0.3">
      <c r="A76" s="345" t="s">
        <v>49</v>
      </c>
      <c r="B76" s="346"/>
      <c r="C76" s="346"/>
      <c r="D76" s="346"/>
      <c r="E76" s="346"/>
      <c r="F76" s="346"/>
      <c r="G76" s="346"/>
      <c r="H76" s="346"/>
      <c r="I76" s="346"/>
      <c r="J76" s="346"/>
      <c r="K76" s="346"/>
      <c r="L76" s="346"/>
      <c r="M76" s="346"/>
      <c r="N76" s="346"/>
      <c r="O76" s="346"/>
      <c r="P76" s="346"/>
      <c r="Q76" s="346"/>
      <c r="R76" s="346"/>
      <c r="S76" s="347"/>
    </row>
    <row r="77" spans="1:23" x14ac:dyDescent="0.3">
      <c r="A77" s="60" t="s">
        <v>40</v>
      </c>
      <c r="B77" s="351" t="s">
        <v>45</v>
      </c>
      <c r="C77" s="352"/>
      <c r="D77" s="352"/>
      <c r="E77" s="352"/>
      <c r="F77" s="352"/>
      <c r="G77" s="353"/>
      <c r="H77" s="348" t="s">
        <v>46</v>
      </c>
      <c r="I77" s="349"/>
      <c r="J77" s="349"/>
      <c r="K77" s="349"/>
      <c r="L77" s="349"/>
      <c r="M77" s="350"/>
      <c r="N77" s="351" t="s">
        <v>47</v>
      </c>
      <c r="O77" s="352"/>
      <c r="P77" s="352"/>
      <c r="Q77" s="352"/>
      <c r="R77" s="352"/>
      <c r="S77" s="353"/>
    </row>
    <row r="78" spans="1:23" s="36" customFormat="1" x14ac:dyDescent="0.3">
      <c r="A78" s="61" t="s">
        <v>43</v>
      </c>
      <c r="B78" s="62">
        <v>2013</v>
      </c>
      <c r="C78" s="62">
        <v>2014</v>
      </c>
      <c r="D78" s="62">
        <v>2015</v>
      </c>
      <c r="E78" s="62">
        <v>2016</v>
      </c>
      <c r="F78" s="62">
        <v>2017</v>
      </c>
      <c r="G78" s="62">
        <v>2018</v>
      </c>
      <c r="H78" s="62">
        <v>2013</v>
      </c>
      <c r="I78" s="62">
        <v>2014</v>
      </c>
      <c r="J78" s="62">
        <v>2015</v>
      </c>
      <c r="K78" s="62">
        <v>2016</v>
      </c>
      <c r="L78" s="62">
        <v>2017</v>
      </c>
      <c r="M78" s="62">
        <v>2018</v>
      </c>
      <c r="N78" s="62">
        <v>2013</v>
      </c>
      <c r="O78" s="62">
        <v>2014</v>
      </c>
      <c r="P78" s="62">
        <v>2015</v>
      </c>
      <c r="Q78" s="62">
        <v>2016</v>
      </c>
      <c r="R78" s="62">
        <v>2017</v>
      </c>
      <c r="S78" s="62">
        <v>2018</v>
      </c>
    </row>
    <row r="79" spans="1:23" x14ac:dyDescent="0.3">
      <c r="A79" s="37" t="s">
        <v>44</v>
      </c>
      <c r="B79" s="63">
        <f t="shared" ref="B79:M80" si="3">SUM(B55,B67)</f>
        <v>1</v>
      </c>
      <c r="C79" s="63">
        <f t="shared" si="3"/>
        <v>2</v>
      </c>
      <c r="D79" s="63">
        <f t="shared" si="3"/>
        <v>2</v>
      </c>
      <c r="E79" s="63">
        <f t="shared" si="3"/>
        <v>2</v>
      </c>
      <c r="F79" s="63">
        <f t="shared" si="3"/>
        <v>2</v>
      </c>
      <c r="G79" s="63">
        <f t="shared" si="3"/>
        <v>3</v>
      </c>
      <c r="H79" s="63">
        <f t="shared" si="3"/>
        <v>1</v>
      </c>
      <c r="I79" s="63">
        <f t="shared" si="3"/>
        <v>1</v>
      </c>
      <c r="J79" s="63">
        <f t="shared" si="3"/>
        <v>1</v>
      </c>
      <c r="K79" s="63">
        <f t="shared" si="3"/>
        <v>1</v>
      </c>
      <c r="L79" s="63">
        <f t="shared" si="3"/>
        <v>1</v>
      </c>
      <c r="M79" s="63">
        <f t="shared" si="3"/>
        <v>1</v>
      </c>
      <c r="N79" s="63">
        <f t="shared" ref="N79:S80" si="4">SUM(B73,H73,N73,B79,H79)</f>
        <v>13</v>
      </c>
      <c r="O79" s="63">
        <f t="shared" si="4"/>
        <v>15</v>
      </c>
      <c r="P79" s="63">
        <f t="shared" si="4"/>
        <v>15</v>
      </c>
      <c r="Q79" s="63">
        <f t="shared" si="4"/>
        <v>15</v>
      </c>
      <c r="R79" s="63">
        <f t="shared" si="4"/>
        <v>15</v>
      </c>
      <c r="S79" s="64">
        <f t="shared" si="4"/>
        <v>16</v>
      </c>
    </row>
    <row r="80" spans="1:23" x14ac:dyDescent="0.3">
      <c r="A80" s="40" t="s">
        <v>17</v>
      </c>
      <c r="B80" s="65">
        <f t="shared" si="3"/>
        <v>16</v>
      </c>
      <c r="C80" s="65">
        <f t="shared" si="3"/>
        <v>15</v>
      </c>
      <c r="D80" s="65">
        <f t="shared" si="3"/>
        <v>19</v>
      </c>
      <c r="E80" s="65">
        <f t="shared" si="3"/>
        <v>22</v>
      </c>
      <c r="F80" s="65">
        <f t="shared" si="3"/>
        <v>23</v>
      </c>
      <c r="G80" s="65">
        <f t="shared" si="3"/>
        <v>30</v>
      </c>
      <c r="H80" s="65">
        <f t="shared" si="3"/>
        <v>10</v>
      </c>
      <c r="I80" s="65">
        <f t="shared" si="3"/>
        <v>14</v>
      </c>
      <c r="J80" s="65">
        <f>SUM(J56,J68)</f>
        <v>16</v>
      </c>
      <c r="K80" s="65">
        <f t="shared" si="3"/>
        <v>17</v>
      </c>
      <c r="L80" s="65">
        <f t="shared" si="3"/>
        <v>18</v>
      </c>
      <c r="M80" s="65">
        <f t="shared" si="3"/>
        <v>20</v>
      </c>
      <c r="N80" s="65">
        <f t="shared" si="4"/>
        <v>2049</v>
      </c>
      <c r="O80" s="65">
        <f t="shared" si="4"/>
        <v>2199</v>
      </c>
      <c r="P80" s="65">
        <f>SUM(D74,J74,P74,D80,J80)</f>
        <v>2400</v>
      </c>
      <c r="Q80" s="65">
        <f t="shared" si="4"/>
        <v>2230</v>
      </c>
      <c r="R80" s="65">
        <f t="shared" si="4"/>
        <v>2312</v>
      </c>
      <c r="S80" s="66">
        <f t="shared" si="4"/>
        <v>2401</v>
      </c>
    </row>
    <row r="81" spans="1:22" x14ac:dyDescent="0.3">
      <c r="A81" s="68" t="s">
        <v>50</v>
      </c>
      <c r="B81" s="67"/>
      <c r="C81" s="67"/>
      <c r="D81" s="67"/>
      <c r="E81" s="67"/>
      <c r="F81" s="67"/>
      <c r="G81" s="67"/>
      <c r="H81" s="67"/>
      <c r="I81" s="67"/>
      <c r="J81" s="67"/>
      <c r="K81" s="67"/>
      <c r="L81" s="67"/>
      <c r="M81" s="67"/>
      <c r="N81" s="67"/>
      <c r="O81" s="67"/>
      <c r="P81" s="67"/>
      <c r="Q81" s="67"/>
      <c r="R81" s="67"/>
    </row>
    <row r="82" spans="1:22" x14ac:dyDescent="0.3">
      <c r="A82" s="68"/>
      <c r="B82" s="67"/>
      <c r="C82" s="67"/>
      <c r="D82" s="67"/>
      <c r="E82" s="67"/>
      <c r="F82" s="67"/>
      <c r="G82" s="67"/>
      <c r="H82" s="67"/>
      <c r="I82" s="67"/>
      <c r="J82" s="67"/>
      <c r="K82" s="67"/>
      <c r="L82" s="67"/>
      <c r="M82" s="67"/>
      <c r="N82" s="67"/>
      <c r="O82" s="67"/>
      <c r="P82" s="67"/>
      <c r="Q82" s="67"/>
      <c r="R82" s="67"/>
    </row>
    <row r="83" spans="1:22" s="69" customFormat="1" x14ac:dyDescent="0.2">
      <c r="A83" s="340" t="s">
        <v>51</v>
      </c>
      <c r="B83" s="341"/>
      <c r="C83" s="341"/>
      <c r="D83" s="341"/>
      <c r="E83" s="341"/>
      <c r="F83" s="341"/>
      <c r="G83" s="341"/>
      <c r="H83" s="341"/>
      <c r="I83" s="341"/>
      <c r="J83" s="341"/>
      <c r="K83" s="341"/>
      <c r="L83" s="341"/>
      <c r="M83" s="341"/>
      <c r="N83" s="341"/>
      <c r="O83" s="341"/>
      <c r="P83" s="341"/>
      <c r="Q83" s="341"/>
      <c r="R83" s="341"/>
      <c r="S83" s="342"/>
    </row>
    <row r="84" spans="1:22" s="69" customFormat="1" x14ac:dyDescent="0.2">
      <c r="A84" s="70"/>
      <c r="B84" s="71"/>
      <c r="C84" s="71"/>
      <c r="D84" s="71"/>
      <c r="E84" s="71"/>
      <c r="F84" s="71"/>
      <c r="G84" s="71"/>
      <c r="H84" s="71"/>
      <c r="I84" s="71"/>
      <c r="J84" s="71"/>
      <c r="K84" s="71"/>
      <c r="L84" s="71"/>
      <c r="M84" s="71"/>
      <c r="N84" s="71"/>
      <c r="O84" s="71"/>
      <c r="P84" s="71"/>
      <c r="Q84" s="71"/>
      <c r="R84" s="71"/>
      <c r="S84" s="71"/>
      <c r="T84" s="71"/>
      <c r="U84" s="71"/>
      <c r="V84" s="71"/>
    </row>
    <row r="85" spans="1:22" s="69" customFormat="1" x14ac:dyDescent="0.3">
      <c r="A85" s="343" t="s">
        <v>52</v>
      </c>
      <c r="B85" s="337" t="s">
        <v>53</v>
      </c>
      <c r="C85" s="338"/>
      <c r="D85" s="338"/>
      <c r="E85" s="338"/>
      <c r="F85" s="338"/>
      <c r="G85" s="338"/>
      <c r="H85" s="338"/>
      <c r="I85" s="338"/>
      <c r="J85" s="338"/>
      <c r="K85" s="338"/>
      <c r="L85" s="338"/>
      <c r="M85" s="338"/>
      <c r="N85" s="338"/>
      <c r="O85" s="338"/>
      <c r="P85" s="338"/>
      <c r="Q85" s="338"/>
      <c r="R85" s="338"/>
      <c r="S85" s="339"/>
    </row>
    <row r="86" spans="1:22" s="69" customFormat="1" x14ac:dyDescent="0.3">
      <c r="A86" s="344"/>
      <c r="B86" s="337" t="s">
        <v>23</v>
      </c>
      <c r="C86" s="338"/>
      <c r="D86" s="338"/>
      <c r="E86" s="338"/>
      <c r="F86" s="338"/>
      <c r="G86" s="339"/>
      <c r="H86" s="337" t="s">
        <v>24</v>
      </c>
      <c r="I86" s="338"/>
      <c r="J86" s="338"/>
      <c r="K86" s="338"/>
      <c r="L86" s="338"/>
      <c r="M86" s="339"/>
      <c r="N86" s="337" t="s">
        <v>54</v>
      </c>
      <c r="O86" s="338"/>
      <c r="P86" s="338"/>
      <c r="Q86" s="338"/>
      <c r="R86" s="338"/>
      <c r="S86" s="339"/>
    </row>
    <row r="87" spans="1:22" s="69" customFormat="1" x14ac:dyDescent="0.2">
      <c r="A87" s="344"/>
      <c r="B87" s="72">
        <v>2013</v>
      </c>
      <c r="C87" s="72">
        <v>2014</v>
      </c>
      <c r="D87" s="73">
        <v>2015</v>
      </c>
      <c r="E87" s="73">
        <v>2016</v>
      </c>
      <c r="F87" s="72">
        <v>2017</v>
      </c>
      <c r="G87" s="72">
        <v>2018</v>
      </c>
      <c r="H87" s="72">
        <v>2013</v>
      </c>
      <c r="I87" s="72">
        <v>2014</v>
      </c>
      <c r="J87" s="73">
        <v>2015</v>
      </c>
      <c r="K87" s="73">
        <v>2016</v>
      </c>
      <c r="L87" s="72">
        <v>2017</v>
      </c>
      <c r="M87" s="72">
        <v>2018</v>
      </c>
      <c r="N87" s="72">
        <v>2013</v>
      </c>
      <c r="O87" s="72">
        <v>2014</v>
      </c>
      <c r="P87" s="73">
        <v>2015</v>
      </c>
      <c r="Q87" s="73">
        <v>2016</v>
      </c>
      <c r="R87" s="72">
        <v>2017</v>
      </c>
      <c r="S87" s="72">
        <v>2018</v>
      </c>
    </row>
    <row r="88" spans="1:22" s="69" customFormat="1" x14ac:dyDescent="0.3">
      <c r="A88" s="74" t="s">
        <v>55</v>
      </c>
      <c r="B88" s="38"/>
      <c r="C88" s="38"/>
      <c r="D88" s="38"/>
      <c r="E88" s="38"/>
      <c r="F88" s="38"/>
      <c r="G88" s="38"/>
      <c r="H88" s="38"/>
      <c r="I88" s="38"/>
      <c r="J88" s="38"/>
      <c r="K88" s="38"/>
      <c r="L88" s="38"/>
      <c r="M88" s="38"/>
      <c r="N88" s="38"/>
      <c r="O88" s="38"/>
      <c r="P88" s="38"/>
      <c r="Q88" s="38"/>
      <c r="R88" s="38"/>
      <c r="S88" s="39"/>
    </row>
    <row r="89" spans="1:22" s="69" customFormat="1" x14ac:dyDescent="0.3">
      <c r="A89" s="75" t="s">
        <v>56</v>
      </c>
      <c r="B89" s="76"/>
      <c r="C89" s="76"/>
      <c r="D89" s="76"/>
      <c r="E89" s="76"/>
      <c r="F89" s="76"/>
      <c r="G89" s="76"/>
      <c r="H89" s="17"/>
      <c r="I89" s="17"/>
      <c r="J89" s="17"/>
      <c r="K89" s="17"/>
      <c r="L89" s="76"/>
      <c r="M89" s="76"/>
      <c r="N89" s="76"/>
      <c r="O89" s="76"/>
      <c r="P89" s="76"/>
      <c r="Q89" s="76"/>
      <c r="R89" s="76"/>
      <c r="S89" s="77"/>
    </row>
    <row r="90" spans="1:22" s="69" customFormat="1" x14ac:dyDescent="0.3">
      <c r="A90" s="75" t="s">
        <v>57</v>
      </c>
      <c r="B90" s="76"/>
      <c r="C90" s="76"/>
      <c r="D90" s="76"/>
      <c r="E90" s="76"/>
      <c r="F90" s="76"/>
      <c r="G90" s="76"/>
      <c r="H90" s="76">
        <v>1426</v>
      </c>
      <c r="I90" s="76">
        <v>1534</v>
      </c>
      <c r="J90" s="307">
        <v>1609</v>
      </c>
      <c r="K90" s="76">
        <v>1655</v>
      </c>
      <c r="L90" s="76">
        <v>1685</v>
      </c>
      <c r="M90" s="76">
        <v>1745</v>
      </c>
      <c r="N90" s="76"/>
      <c r="O90" s="76"/>
      <c r="P90" s="76"/>
      <c r="Q90" s="76"/>
      <c r="R90" s="76"/>
      <c r="S90" s="77"/>
    </row>
    <row r="91" spans="1:22" s="69" customFormat="1" x14ac:dyDescent="0.3">
      <c r="A91" s="75" t="s">
        <v>58</v>
      </c>
      <c r="B91" s="76"/>
      <c r="C91" s="76"/>
      <c r="D91" s="76"/>
      <c r="E91" s="76"/>
      <c r="F91" s="76"/>
      <c r="G91" s="76"/>
      <c r="H91" s="76"/>
      <c r="I91" s="76"/>
      <c r="J91" s="307"/>
      <c r="K91" s="76"/>
      <c r="L91" s="76"/>
      <c r="M91" s="76"/>
      <c r="N91" s="76"/>
      <c r="O91" s="76">
        <v>4</v>
      </c>
      <c r="P91" s="76">
        <v>6</v>
      </c>
      <c r="Q91" s="76">
        <v>7</v>
      </c>
      <c r="R91" s="76">
        <v>8</v>
      </c>
      <c r="S91" s="77">
        <v>12</v>
      </c>
    </row>
    <row r="92" spans="1:22" s="69" customFormat="1" x14ac:dyDescent="0.3">
      <c r="A92" s="75" t="s">
        <v>59</v>
      </c>
      <c r="B92" s="76"/>
      <c r="C92" s="76"/>
      <c r="D92" s="76"/>
      <c r="E92" s="76"/>
      <c r="F92" s="76"/>
      <c r="G92" s="76"/>
      <c r="H92" s="76"/>
      <c r="I92" s="76"/>
      <c r="J92" s="307"/>
      <c r="K92" s="76"/>
      <c r="L92" s="76"/>
      <c r="M92" s="76"/>
      <c r="N92" s="76"/>
      <c r="O92" s="76"/>
      <c r="P92" s="76"/>
      <c r="Q92" s="76"/>
      <c r="R92" s="76"/>
      <c r="S92" s="77"/>
    </row>
    <row r="93" spans="1:22" s="69" customFormat="1" x14ac:dyDescent="0.3">
      <c r="A93" s="75" t="s">
        <v>60</v>
      </c>
      <c r="B93" s="76"/>
      <c r="C93" s="76"/>
      <c r="D93" s="76"/>
      <c r="E93" s="76"/>
      <c r="F93" s="76"/>
      <c r="G93" s="76"/>
      <c r="H93" s="76">
        <v>283</v>
      </c>
      <c r="I93" s="76">
        <v>293</v>
      </c>
      <c r="J93" s="307">
        <v>367</v>
      </c>
      <c r="K93" s="76">
        <v>370</v>
      </c>
      <c r="L93" s="76">
        <v>375</v>
      </c>
      <c r="M93" s="76">
        <v>380</v>
      </c>
      <c r="N93" s="76">
        <v>26</v>
      </c>
      <c r="O93" s="76">
        <v>25</v>
      </c>
      <c r="P93" s="76">
        <v>29</v>
      </c>
      <c r="Q93" s="76">
        <v>31</v>
      </c>
      <c r="R93" s="76">
        <v>33</v>
      </c>
      <c r="S93" s="77">
        <v>33</v>
      </c>
    </row>
    <row r="94" spans="1:22" s="69" customFormat="1" x14ac:dyDescent="0.3">
      <c r="A94" s="78" t="s">
        <v>61</v>
      </c>
      <c r="B94" s="76"/>
      <c r="C94" s="76"/>
      <c r="D94" s="76"/>
      <c r="E94" s="76"/>
      <c r="F94" s="76"/>
      <c r="G94" s="76"/>
      <c r="H94" s="76">
        <v>314</v>
      </c>
      <c r="I94" s="76">
        <v>343</v>
      </c>
      <c r="J94" s="307">
        <v>389</v>
      </c>
      <c r="K94" s="76">
        <v>400</v>
      </c>
      <c r="L94" s="76">
        <v>400</v>
      </c>
      <c r="M94" s="76">
        <v>405</v>
      </c>
      <c r="N94" s="76"/>
      <c r="O94" s="76"/>
      <c r="P94" s="76"/>
      <c r="Q94" s="76"/>
      <c r="R94" s="76"/>
      <c r="S94" s="77"/>
    </row>
    <row r="95" spans="1:22" s="69" customFormat="1" x14ac:dyDescent="0.3">
      <c r="A95" s="78" t="s">
        <v>62</v>
      </c>
      <c r="B95" s="76"/>
      <c r="C95" s="76"/>
      <c r="D95" s="76"/>
      <c r="E95" s="76"/>
      <c r="F95" s="76"/>
      <c r="G95" s="76"/>
      <c r="H95" s="76"/>
      <c r="I95" s="76"/>
      <c r="J95" s="76"/>
      <c r="K95" s="76"/>
      <c r="L95" s="76"/>
      <c r="M95" s="76"/>
      <c r="N95" s="76"/>
      <c r="O95" s="76"/>
      <c r="P95" s="76"/>
      <c r="Q95" s="76"/>
      <c r="R95" s="76"/>
      <c r="S95" s="77"/>
    </row>
    <row r="96" spans="1:22" s="69" customFormat="1" x14ac:dyDescent="0.3">
      <c r="A96" s="79" t="s">
        <v>47</v>
      </c>
      <c r="B96" s="65">
        <f t="shared" ref="B96:S96" si="5">SUM(B88:B95)</f>
        <v>0</v>
      </c>
      <c r="C96" s="65">
        <f t="shared" si="5"/>
        <v>0</v>
      </c>
      <c r="D96" s="65">
        <f t="shared" si="5"/>
        <v>0</v>
      </c>
      <c r="E96" s="65">
        <f t="shared" si="5"/>
        <v>0</v>
      </c>
      <c r="F96" s="65">
        <f t="shared" si="5"/>
        <v>0</v>
      </c>
      <c r="G96" s="65">
        <f t="shared" si="5"/>
        <v>0</v>
      </c>
      <c r="H96" s="65">
        <f t="shared" si="5"/>
        <v>2023</v>
      </c>
      <c r="I96" s="65">
        <f t="shared" si="5"/>
        <v>2170</v>
      </c>
      <c r="J96" s="65">
        <f>SUM(J88:J95)</f>
        <v>2365</v>
      </c>
      <c r="K96" s="65">
        <f t="shared" si="5"/>
        <v>2425</v>
      </c>
      <c r="L96" s="65">
        <f t="shared" si="5"/>
        <v>2460</v>
      </c>
      <c r="M96" s="65">
        <f t="shared" si="5"/>
        <v>2530</v>
      </c>
      <c r="N96" s="65">
        <f t="shared" si="5"/>
        <v>26</v>
      </c>
      <c r="O96" s="65">
        <f t="shared" si="5"/>
        <v>29</v>
      </c>
      <c r="P96" s="65">
        <f t="shared" si="5"/>
        <v>35</v>
      </c>
      <c r="Q96" s="65">
        <f t="shared" si="5"/>
        <v>38</v>
      </c>
      <c r="R96" s="65">
        <f t="shared" si="5"/>
        <v>41</v>
      </c>
      <c r="S96" s="66">
        <f t="shared" si="5"/>
        <v>45</v>
      </c>
      <c r="T96" s="80"/>
    </row>
    <row r="97" spans="1:28" s="69" customFormat="1" x14ac:dyDescent="0.3">
      <c r="A97" s="81" t="s">
        <v>50</v>
      </c>
      <c r="B97" s="81"/>
      <c r="C97" s="81"/>
      <c r="D97" s="81"/>
      <c r="E97" s="81"/>
      <c r="F97" s="81"/>
      <c r="G97" s="81"/>
      <c r="H97" s="81"/>
      <c r="I97" s="81"/>
      <c r="J97" s="81"/>
      <c r="K97" s="81"/>
      <c r="L97" s="81"/>
      <c r="M97" s="81"/>
      <c r="N97" s="255"/>
      <c r="O97" s="81"/>
      <c r="P97" s="81"/>
      <c r="Q97" s="81"/>
      <c r="R97" s="81"/>
      <c r="S97" s="81"/>
      <c r="T97" s="81"/>
      <c r="U97" s="81"/>
      <c r="V97" s="81"/>
      <c r="W97" s="80"/>
      <c r="X97" s="80"/>
      <c r="Y97" s="80"/>
      <c r="Z97" s="80"/>
    </row>
    <row r="98" spans="1:28" s="69" customFormat="1" x14ac:dyDescent="0.3">
      <c r="A98" s="82"/>
      <c r="B98" s="82"/>
      <c r="C98" s="82"/>
      <c r="D98" s="82"/>
      <c r="E98" s="82"/>
      <c r="F98" s="82"/>
      <c r="G98" s="82"/>
      <c r="H98" s="82"/>
      <c r="I98" s="82"/>
      <c r="J98" s="82"/>
      <c r="K98" s="82"/>
      <c r="L98" s="82"/>
      <c r="M98" s="82"/>
      <c r="N98" s="82"/>
      <c r="O98" s="82"/>
      <c r="P98" s="82"/>
      <c r="Q98" s="82"/>
      <c r="R98" s="82"/>
      <c r="S98" s="82"/>
      <c r="T98" s="82"/>
      <c r="U98" s="82"/>
      <c r="V98" s="82"/>
      <c r="W98" s="82"/>
      <c r="X98" s="80"/>
      <c r="Y98" s="80"/>
    </row>
    <row r="99" spans="1:28" s="69" customFormat="1" x14ac:dyDescent="0.2">
      <c r="A99" s="83" t="s">
        <v>63</v>
      </c>
      <c r="B99" s="84"/>
      <c r="C99" s="84"/>
      <c r="D99" s="84"/>
      <c r="E99" s="84"/>
      <c r="F99" s="84"/>
      <c r="G99" s="84"/>
      <c r="H99" s="84"/>
      <c r="I99" s="84"/>
      <c r="J99" s="84"/>
      <c r="K99" s="84"/>
      <c r="L99" s="84"/>
      <c r="M99" s="84"/>
      <c r="N99" s="84"/>
      <c r="O99" s="84"/>
      <c r="P99" s="84"/>
      <c r="Q99" s="84"/>
      <c r="R99" s="84"/>
      <c r="S99" s="84"/>
    </row>
    <row r="100" spans="1:28" s="69" customFormat="1" x14ac:dyDescent="0.2">
      <c r="A100" s="85"/>
      <c r="B100" s="357">
        <v>2013</v>
      </c>
      <c r="C100" s="358"/>
      <c r="D100" s="358"/>
      <c r="E100" s="357">
        <v>2014</v>
      </c>
      <c r="F100" s="358"/>
      <c r="G100" s="358"/>
      <c r="H100" s="359">
        <v>2015</v>
      </c>
      <c r="I100" s="360"/>
      <c r="J100" s="361"/>
      <c r="K100" s="360">
        <v>2016</v>
      </c>
      <c r="L100" s="360"/>
      <c r="M100" s="361"/>
      <c r="N100" s="357">
        <v>2017</v>
      </c>
      <c r="O100" s="358"/>
      <c r="P100" s="358"/>
      <c r="Q100" s="357">
        <v>2018</v>
      </c>
      <c r="R100" s="358"/>
      <c r="S100" s="358"/>
    </row>
    <row r="101" spans="1:28" s="69" customFormat="1" x14ac:dyDescent="0.3">
      <c r="A101" s="85"/>
      <c r="B101" s="86" t="s">
        <v>64</v>
      </c>
      <c r="C101" s="86" t="s">
        <v>65</v>
      </c>
      <c r="D101" s="86" t="s">
        <v>66</v>
      </c>
      <c r="E101" s="86" t="s">
        <v>64</v>
      </c>
      <c r="F101" s="86" t="s">
        <v>65</v>
      </c>
      <c r="G101" s="86" t="s">
        <v>66</v>
      </c>
      <c r="H101" s="86" t="s">
        <v>64</v>
      </c>
      <c r="I101" s="86" t="s">
        <v>65</v>
      </c>
      <c r="J101" s="86" t="s">
        <v>66</v>
      </c>
      <c r="K101" s="86" t="s">
        <v>64</v>
      </c>
      <c r="L101" s="86" t="s">
        <v>65</v>
      </c>
      <c r="M101" s="86" t="s">
        <v>66</v>
      </c>
      <c r="N101" s="86" t="s">
        <v>64</v>
      </c>
      <c r="O101" s="86" t="s">
        <v>65</v>
      </c>
      <c r="P101" s="86" t="s">
        <v>66</v>
      </c>
      <c r="Q101" s="86" t="s">
        <v>64</v>
      </c>
      <c r="R101" s="86" t="s">
        <v>65</v>
      </c>
      <c r="S101" s="86" t="s">
        <v>66</v>
      </c>
    </row>
    <row r="102" spans="1:28" s="69" customFormat="1" x14ac:dyDescent="0.3">
      <c r="A102" s="74" t="s">
        <v>67</v>
      </c>
      <c r="B102" s="223">
        <v>23</v>
      </c>
      <c r="C102" s="87">
        <v>11</v>
      </c>
      <c r="D102" s="88">
        <f>SUM(B102:C102)</f>
        <v>34</v>
      </c>
      <c r="E102" s="87">
        <v>27</v>
      </c>
      <c r="F102" s="87">
        <v>10</v>
      </c>
      <c r="G102" s="88">
        <f>SUM(E102:F102)</f>
        <v>37</v>
      </c>
      <c r="H102" s="89">
        <v>28</v>
      </c>
      <c r="I102" s="89">
        <v>13</v>
      </c>
      <c r="J102" s="88">
        <f>SUM(H102:I102)</f>
        <v>41</v>
      </c>
      <c r="K102" s="87">
        <v>29</v>
      </c>
      <c r="L102" s="87">
        <v>14</v>
      </c>
      <c r="M102" s="88">
        <f>SUM(K102:L102)</f>
        <v>43</v>
      </c>
      <c r="N102" s="87">
        <v>30</v>
      </c>
      <c r="O102" s="87">
        <v>15</v>
      </c>
      <c r="P102" s="88">
        <f>SUM(N102:O102)</f>
        <v>45</v>
      </c>
      <c r="Q102" s="87">
        <v>31</v>
      </c>
      <c r="R102" s="87">
        <v>16</v>
      </c>
      <c r="S102" s="90">
        <f>SUM(Q102:R102)</f>
        <v>47</v>
      </c>
    </row>
    <row r="103" spans="1:28" s="69" customFormat="1" x14ac:dyDescent="0.3">
      <c r="A103" s="91" t="s">
        <v>68</v>
      </c>
      <c r="B103" s="92">
        <v>136</v>
      </c>
      <c r="C103" s="92">
        <v>143</v>
      </c>
      <c r="D103" s="93">
        <f>SUM(B103:C103)</f>
        <v>279</v>
      </c>
      <c r="E103" s="92">
        <v>95</v>
      </c>
      <c r="F103" s="92">
        <v>89</v>
      </c>
      <c r="G103" s="93">
        <f>SUM(E103:F103)</f>
        <v>184</v>
      </c>
      <c r="H103" s="94">
        <v>100</v>
      </c>
      <c r="I103" s="94">
        <v>95</v>
      </c>
      <c r="J103" s="93">
        <f>SUM(H103:I103)</f>
        <v>195</v>
      </c>
      <c r="K103" s="92">
        <v>115</v>
      </c>
      <c r="L103" s="92">
        <v>110</v>
      </c>
      <c r="M103" s="93">
        <f>SUM(K103:L103)</f>
        <v>225</v>
      </c>
      <c r="N103" s="92">
        <v>120</v>
      </c>
      <c r="O103" s="92">
        <v>115</v>
      </c>
      <c r="P103" s="93">
        <f>SUM(N103:O103)</f>
        <v>235</v>
      </c>
      <c r="Q103" s="92">
        <v>135</v>
      </c>
      <c r="R103" s="92">
        <v>125</v>
      </c>
      <c r="S103" s="95">
        <f>SUM(Q103:R103)</f>
        <v>260</v>
      </c>
    </row>
    <row r="104" spans="1:28" s="69" customFormat="1" x14ac:dyDescent="0.3">
      <c r="A104" s="75" t="s">
        <v>69</v>
      </c>
      <c r="B104" s="93">
        <f>SUM(B102:B103)</f>
        <v>159</v>
      </c>
      <c r="C104" s="93">
        <f>SUM(C102:C103)</f>
        <v>154</v>
      </c>
      <c r="D104" s="93">
        <f>SUM(B104:C104)</f>
        <v>313</v>
      </c>
      <c r="E104" s="93">
        <f>SUM(E102:E103)</f>
        <v>122</v>
      </c>
      <c r="F104" s="93">
        <f>SUM(F102:F103)</f>
        <v>99</v>
      </c>
      <c r="G104" s="93">
        <f>SUM(E104:F104)</f>
        <v>221</v>
      </c>
      <c r="H104" s="93">
        <f>SUM(H102:H103)</f>
        <v>128</v>
      </c>
      <c r="I104" s="93">
        <f>SUM(I102:I103)</f>
        <v>108</v>
      </c>
      <c r="J104" s="93">
        <f>SUM(H104:I104)</f>
        <v>236</v>
      </c>
      <c r="K104" s="93">
        <f>SUM(K102:K103)</f>
        <v>144</v>
      </c>
      <c r="L104" s="93">
        <f>SUM(L102:L103)</f>
        <v>124</v>
      </c>
      <c r="M104" s="93">
        <f>SUM(K104:L104)</f>
        <v>268</v>
      </c>
      <c r="N104" s="93">
        <f>SUM(N102:N103)</f>
        <v>150</v>
      </c>
      <c r="O104" s="93">
        <f>SUM(O102:O103)</f>
        <v>130</v>
      </c>
      <c r="P104" s="93">
        <f>SUM(N104:O104)</f>
        <v>280</v>
      </c>
      <c r="Q104" s="93">
        <f>SUM(Q102:Q103)</f>
        <v>166</v>
      </c>
      <c r="R104" s="93">
        <f>SUM(R102:R103)</f>
        <v>141</v>
      </c>
      <c r="S104" s="95">
        <f>SUM(Q104:R104)</f>
        <v>307</v>
      </c>
    </row>
    <row r="105" spans="1:28" s="69" customFormat="1" x14ac:dyDescent="0.3">
      <c r="A105" s="96" t="s">
        <v>70</v>
      </c>
      <c r="B105" s="97">
        <f t="shared" ref="B105:S105" si="6">IFERROR(B102*100/B104,"")</f>
        <v>14.465408805031446</v>
      </c>
      <c r="C105" s="97">
        <f t="shared" si="6"/>
        <v>7.1428571428571432</v>
      </c>
      <c r="D105" s="97">
        <f t="shared" si="6"/>
        <v>10.862619808306709</v>
      </c>
      <c r="E105" s="97">
        <f t="shared" si="6"/>
        <v>22.131147540983605</v>
      </c>
      <c r="F105" s="97">
        <f t="shared" si="6"/>
        <v>10.1010101010101</v>
      </c>
      <c r="G105" s="97">
        <f t="shared" si="6"/>
        <v>16.742081447963802</v>
      </c>
      <c r="H105" s="97">
        <f t="shared" si="6"/>
        <v>21.875</v>
      </c>
      <c r="I105" s="97">
        <f t="shared" si="6"/>
        <v>12.037037037037036</v>
      </c>
      <c r="J105" s="97">
        <f t="shared" si="6"/>
        <v>17.372881355932204</v>
      </c>
      <c r="K105" s="97">
        <f t="shared" si="6"/>
        <v>20.138888888888889</v>
      </c>
      <c r="L105" s="97">
        <f t="shared" si="6"/>
        <v>11.290322580645162</v>
      </c>
      <c r="M105" s="97">
        <f t="shared" si="6"/>
        <v>16.044776119402986</v>
      </c>
      <c r="N105" s="97">
        <f t="shared" si="6"/>
        <v>20</v>
      </c>
      <c r="O105" s="97">
        <f t="shared" si="6"/>
        <v>11.538461538461538</v>
      </c>
      <c r="P105" s="97">
        <f t="shared" si="6"/>
        <v>16.071428571428573</v>
      </c>
      <c r="Q105" s="97">
        <f t="shared" si="6"/>
        <v>18.674698795180724</v>
      </c>
      <c r="R105" s="97">
        <f t="shared" si="6"/>
        <v>11.347517730496454</v>
      </c>
      <c r="S105" s="98">
        <f t="shared" si="6"/>
        <v>15.309446254071661</v>
      </c>
    </row>
    <row r="106" spans="1:28" s="69" customFormat="1" x14ac:dyDescent="0.2">
      <c r="A106" s="354" t="s">
        <v>50</v>
      </c>
      <c r="B106" s="354"/>
      <c r="C106" s="354"/>
      <c r="D106" s="354"/>
      <c r="E106" s="354"/>
      <c r="F106" s="354"/>
      <c r="G106" s="354"/>
      <c r="H106" s="354"/>
      <c r="I106" s="354"/>
      <c r="J106" s="354"/>
      <c r="K106" s="354"/>
      <c r="L106" s="354"/>
      <c r="M106" s="354"/>
      <c r="N106" s="354"/>
      <c r="O106" s="354"/>
      <c r="P106" s="354"/>
      <c r="Q106" s="354"/>
      <c r="R106" s="354"/>
      <c r="S106" s="354"/>
      <c r="T106" s="354"/>
      <c r="U106" s="354"/>
      <c r="V106" s="354"/>
      <c r="Z106" s="99"/>
      <c r="AA106" s="99"/>
      <c r="AB106" s="99"/>
    </row>
    <row r="107" spans="1:28" s="69" customForma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row>
    <row r="108" spans="1:28" s="69" customFormat="1" x14ac:dyDescent="0.2">
      <c r="A108" s="355" t="s">
        <v>71</v>
      </c>
      <c r="B108" s="357">
        <v>2013</v>
      </c>
      <c r="C108" s="358"/>
      <c r="D108" s="358"/>
      <c r="E108" s="357">
        <v>2014</v>
      </c>
      <c r="F108" s="358"/>
      <c r="G108" s="358"/>
      <c r="H108" s="359">
        <v>2015</v>
      </c>
      <c r="I108" s="360"/>
      <c r="J108" s="361"/>
      <c r="K108" s="360">
        <v>2016</v>
      </c>
      <c r="L108" s="360"/>
      <c r="M108" s="361"/>
      <c r="N108" s="357">
        <v>2017</v>
      </c>
      <c r="O108" s="358"/>
      <c r="P108" s="358"/>
      <c r="Q108" s="357">
        <v>2018</v>
      </c>
      <c r="R108" s="358"/>
      <c r="S108" s="358"/>
    </row>
    <row r="109" spans="1:28" s="69" customFormat="1" x14ac:dyDescent="0.3">
      <c r="A109" s="356"/>
      <c r="B109" s="86" t="s">
        <v>64</v>
      </c>
      <c r="C109" s="86" t="s">
        <v>65</v>
      </c>
      <c r="D109" s="86" t="s">
        <v>66</v>
      </c>
      <c r="E109" s="86" t="s">
        <v>64</v>
      </c>
      <c r="F109" s="86" t="s">
        <v>65</v>
      </c>
      <c r="G109" s="86" t="s">
        <v>66</v>
      </c>
      <c r="H109" s="86" t="s">
        <v>64</v>
      </c>
      <c r="I109" s="86" t="s">
        <v>65</v>
      </c>
      <c r="J109" s="86" t="s">
        <v>66</v>
      </c>
      <c r="K109" s="86" t="s">
        <v>64</v>
      </c>
      <c r="L109" s="86" t="s">
        <v>65</v>
      </c>
      <c r="M109" s="86" t="s">
        <v>66</v>
      </c>
      <c r="N109" s="86" t="s">
        <v>64</v>
      </c>
      <c r="O109" s="86" t="s">
        <v>65</v>
      </c>
      <c r="P109" s="86" t="s">
        <v>66</v>
      </c>
      <c r="Q109" s="86" t="s">
        <v>64</v>
      </c>
      <c r="R109" s="86" t="s">
        <v>65</v>
      </c>
      <c r="S109" s="86" t="s">
        <v>66</v>
      </c>
    </row>
    <row r="110" spans="1:28" s="69" customFormat="1" x14ac:dyDescent="0.3">
      <c r="A110" s="101" t="s">
        <v>25</v>
      </c>
      <c r="B110" s="87">
        <v>1</v>
      </c>
      <c r="C110" s="87">
        <v>0</v>
      </c>
      <c r="D110" s="88">
        <f t="shared" ref="D110:D119" si="7">+SUM(B110:C110)</f>
        <v>1</v>
      </c>
      <c r="E110" s="87"/>
      <c r="F110" s="87"/>
      <c r="G110" s="88">
        <f t="shared" ref="G110:G112" si="8">+SUM(E110:F110)</f>
        <v>0</v>
      </c>
      <c r="H110" s="89"/>
      <c r="I110" s="89"/>
      <c r="J110" s="88">
        <f>SUM(H110:I110)</f>
        <v>0</v>
      </c>
      <c r="K110" s="87"/>
      <c r="L110" s="87"/>
      <c r="M110" s="88">
        <f t="shared" ref="M110:M119" si="9">+SUM(K110:L110)</f>
        <v>0</v>
      </c>
      <c r="N110" s="87"/>
      <c r="O110" s="87"/>
      <c r="P110" s="88">
        <f t="shared" ref="P110:P112" si="10">+SUM(N110:O110)</f>
        <v>0</v>
      </c>
      <c r="Q110" s="87"/>
      <c r="R110" s="87"/>
      <c r="S110" s="90">
        <f>+SUM(Q110:R110)</f>
        <v>0</v>
      </c>
    </row>
    <row r="111" spans="1:28" s="69" customFormat="1" x14ac:dyDescent="0.3">
      <c r="A111" s="102" t="s">
        <v>26</v>
      </c>
      <c r="B111" s="92">
        <v>5</v>
      </c>
      <c r="C111" s="92">
        <v>1</v>
      </c>
      <c r="D111" s="93">
        <f t="shared" si="7"/>
        <v>6</v>
      </c>
      <c r="E111" s="92">
        <v>4</v>
      </c>
      <c r="F111" s="92">
        <v>1</v>
      </c>
      <c r="G111" s="93">
        <f t="shared" si="8"/>
        <v>5</v>
      </c>
      <c r="H111" s="94">
        <v>4</v>
      </c>
      <c r="I111" s="94">
        <v>2</v>
      </c>
      <c r="J111" s="93">
        <f t="shared" ref="J111:J112" si="11">SUM(H111:I111)</f>
        <v>6</v>
      </c>
      <c r="K111" s="92">
        <v>5</v>
      </c>
      <c r="L111" s="92">
        <v>3</v>
      </c>
      <c r="M111" s="93">
        <f t="shared" si="9"/>
        <v>8</v>
      </c>
      <c r="N111" s="92">
        <v>5</v>
      </c>
      <c r="O111" s="92">
        <v>3</v>
      </c>
      <c r="P111" s="93">
        <f t="shared" si="10"/>
        <v>8</v>
      </c>
      <c r="Q111" s="92">
        <v>5</v>
      </c>
      <c r="R111" s="92">
        <v>4</v>
      </c>
      <c r="S111" s="95">
        <f t="shared" ref="S111:S112" si="12">+SUM(Q111:R111)</f>
        <v>9</v>
      </c>
    </row>
    <row r="112" spans="1:28" s="69" customFormat="1" x14ac:dyDescent="0.3">
      <c r="A112" s="102" t="s">
        <v>27</v>
      </c>
      <c r="B112" s="92">
        <v>17</v>
      </c>
      <c r="C112" s="92">
        <v>5</v>
      </c>
      <c r="D112" s="93">
        <f t="shared" si="7"/>
        <v>22</v>
      </c>
      <c r="E112" s="92">
        <v>23</v>
      </c>
      <c r="F112" s="92">
        <v>9</v>
      </c>
      <c r="G112" s="93">
        <f t="shared" si="8"/>
        <v>32</v>
      </c>
      <c r="H112" s="94">
        <v>24</v>
      </c>
      <c r="I112" s="94">
        <v>11</v>
      </c>
      <c r="J112" s="93">
        <f t="shared" si="11"/>
        <v>35</v>
      </c>
      <c r="K112" s="92">
        <v>24</v>
      </c>
      <c r="L112" s="92">
        <v>11</v>
      </c>
      <c r="M112" s="93">
        <f t="shared" si="9"/>
        <v>35</v>
      </c>
      <c r="N112" s="92">
        <v>25</v>
      </c>
      <c r="O112" s="92">
        <v>12</v>
      </c>
      <c r="P112" s="93">
        <f t="shared" si="10"/>
        <v>37</v>
      </c>
      <c r="Q112" s="92">
        <v>26</v>
      </c>
      <c r="R112" s="92">
        <v>12</v>
      </c>
      <c r="S112" s="95">
        <f t="shared" si="12"/>
        <v>38</v>
      </c>
    </row>
    <row r="113" spans="1:19" s="69" customFormat="1" x14ac:dyDescent="0.3">
      <c r="A113" s="103" t="s">
        <v>54</v>
      </c>
      <c r="B113" s="104">
        <f>SUM(B110:B112)</f>
        <v>23</v>
      </c>
      <c r="C113" s="104">
        <f t="shared" ref="C113:M113" si="13">SUM(C110:C112)</f>
        <v>6</v>
      </c>
      <c r="D113" s="104">
        <f t="shared" si="13"/>
        <v>29</v>
      </c>
      <c r="E113" s="104">
        <f t="shared" si="13"/>
        <v>27</v>
      </c>
      <c r="F113" s="104">
        <f>SUM(F110:F112)</f>
        <v>10</v>
      </c>
      <c r="G113" s="104">
        <f t="shared" si="13"/>
        <v>37</v>
      </c>
      <c r="H113" s="104">
        <f>SUM(H110:H112)</f>
        <v>28</v>
      </c>
      <c r="I113" s="104">
        <f>SUM(I110:I112)</f>
        <v>13</v>
      </c>
      <c r="J113" s="104">
        <f t="shared" si="13"/>
        <v>41</v>
      </c>
      <c r="K113" s="104">
        <f t="shared" si="13"/>
        <v>29</v>
      </c>
      <c r="L113" s="104">
        <f t="shared" si="13"/>
        <v>14</v>
      </c>
      <c r="M113" s="104">
        <f t="shared" si="13"/>
        <v>43</v>
      </c>
      <c r="N113" s="104">
        <f>SUM(N110:N112)</f>
        <v>30</v>
      </c>
      <c r="O113" s="104">
        <f>SUM(O110:O112)</f>
        <v>15</v>
      </c>
      <c r="P113" s="104">
        <f t="shared" ref="P113:S113" si="14">SUM(P110:P112)</f>
        <v>45</v>
      </c>
      <c r="Q113" s="104">
        <f t="shared" si="14"/>
        <v>31</v>
      </c>
      <c r="R113" s="104">
        <f t="shared" si="14"/>
        <v>16</v>
      </c>
      <c r="S113" s="105">
        <f t="shared" si="14"/>
        <v>47</v>
      </c>
    </row>
    <row r="114" spans="1:19" s="69" customFormat="1" x14ac:dyDescent="0.3">
      <c r="A114" s="103" t="s">
        <v>72</v>
      </c>
      <c r="B114" s="92">
        <v>5</v>
      </c>
      <c r="C114" s="92">
        <v>1</v>
      </c>
      <c r="D114" s="93">
        <f>SUM(B114:C114)</f>
        <v>6</v>
      </c>
      <c r="E114" s="92">
        <v>4</v>
      </c>
      <c r="F114" s="92">
        <v>1</v>
      </c>
      <c r="G114" s="93">
        <f>SUM(E114:F114)</f>
        <v>5</v>
      </c>
      <c r="H114" s="94">
        <v>4</v>
      </c>
      <c r="I114" s="94">
        <v>2</v>
      </c>
      <c r="J114" s="93">
        <f>SUM(H114:I114)</f>
        <v>6</v>
      </c>
      <c r="K114" s="92">
        <v>5</v>
      </c>
      <c r="L114" s="92">
        <v>3</v>
      </c>
      <c r="M114" s="93">
        <f>SUM(K114:L114)</f>
        <v>8</v>
      </c>
      <c r="N114" s="92">
        <v>5</v>
      </c>
      <c r="O114" s="92">
        <v>3</v>
      </c>
      <c r="P114" s="93">
        <f>SUM(N114:O114)</f>
        <v>8</v>
      </c>
      <c r="Q114" s="92">
        <v>5</v>
      </c>
      <c r="R114" s="92">
        <v>4</v>
      </c>
      <c r="S114" s="95">
        <f>SUM(Q114:R114)</f>
        <v>9</v>
      </c>
    </row>
    <row r="115" spans="1:19" s="69" customFormat="1" x14ac:dyDescent="0.3">
      <c r="A115" s="103" t="s">
        <v>73</v>
      </c>
      <c r="B115" s="92">
        <v>17</v>
      </c>
      <c r="C115" s="92">
        <v>5</v>
      </c>
      <c r="D115" s="93">
        <f>SUM(B115:C115)</f>
        <v>22</v>
      </c>
      <c r="E115" s="92">
        <v>23</v>
      </c>
      <c r="F115" s="92">
        <v>9</v>
      </c>
      <c r="G115" s="93">
        <f>SUM(E115:F115)</f>
        <v>32</v>
      </c>
      <c r="H115" s="94">
        <v>24</v>
      </c>
      <c r="I115" s="94">
        <v>11</v>
      </c>
      <c r="J115" s="93">
        <f>SUM(H115:I115)</f>
        <v>35</v>
      </c>
      <c r="K115" s="92">
        <v>24</v>
      </c>
      <c r="L115" s="92">
        <v>11</v>
      </c>
      <c r="M115" s="93">
        <f>SUM(K115:L115)</f>
        <v>35</v>
      </c>
      <c r="N115" s="92">
        <v>25</v>
      </c>
      <c r="O115" s="92">
        <v>12</v>
      </c>
      <c r="P115" s="93">
        <f>SUM(N115:O115)</f>
        <v>37</v>
      </c>
      <c r="Q115" s="92">
        <v>26</v>
      </c>
      <c r="R115" s="92">
        <v>12</v>
      </c>
      <c r="S115" s="95">
        <f>SUM(Q115:R115)</f>
        <v>38</v>
      </c>
    </row>
    <row r="116" spans="1:19" s="69" customFormat="1" x14ac:dyDescent="0.3">
      <c r="A116" s="102" t="s">
        <v>74</v>
      </c>
      <c r="B116" s="92">
        <v>12</v>
      </c>
      <c r="C116" s="92">
        <v>3</v>
      </c>
      <c r="D116" s="93">
        <f t="shared" si="7"/>
        <v>15</v>
      </c>
      <c r="E116" s="92">
        <v>14</v>
      </c>
      <c r="F116" s="92">
        <v>5</v>
      </c>
      <c r="G116" s="93">
        <f t="shared" ref="G116:G119" si="15">+SUM(E116:F116)</f>
        <v>19</v>
      </c>
      <c r="H116" s="94">
        <v>12</v>
      </c>
      <c r="I116" s="94">
        <v>6</v>
      </c>
      <c r="J116" s="93">
        <f>+SUM(H116:I116)</f>
        <v>18</v>
      </c>
      <c r="K116" s="92">
        <v>13</v>
      </c>
      <c r="L116" s="92">
        <v>6</v>
      </c>
      <c r="M116" s="93">
        <f t="shared" si="9"/>
        <v>19</v>
      </c>
      <c r="N116" s="92">
        <v>14</v>
      </c>
      <c r="O116" s="92">
        <v>7</v>
      </c>
      <c r="P116" s="93">
        <f t="shared" ref="P116:P119" si="16">+SUM(N116:O116)</f>
        <v>21</v>
      </c>
      <c r="Q116" s="92">
        <v>15</v>
      </c>
      <c r="R116" s="92">
        <v>8</v>
      </c>
      <c r="S116" s="95">
        <f t="shared" ref="S116:S119" si="17">+SUM(Q116:R116)</f>
        <v>23</v>
      </c>
    </row>
    <row r="117" spans="1:19" s="69" customFormat="1" x14ac:dyDescent="0.3">
      <c r="A117" s="102" t="s">
        <v>75</v>
      </c>
      <c r="B117" s="92">
        <v>17</v>
      </c>
      <c r="C117" s="92">
        <v>6</v>
      </c>
      <c r="D117" s="93">
        <f t="shared" si="7"/>
        <v>23</v>
      </c>
      <c r="E117" s="92">
        <v>21</v>
      </c>
      <c r="F117" s="92">
        <v>6</v>
      </c>
      <c r="G117" s="93">
        <f t="shared" si="15"/>
        <v>27</v>
      </c>
      <c r="H117" s="94">
        <v>20</v>
      </c>
      <c r="I117" s="94">
        <v>9</v>
      </c>
      <c r="J117" s="93">
        <f>+SUM(H117:I117)</f>
        <v>29</v>
      </c>
      <c r="K117" s="92">
        <v>21</v>
      </c>
      <c r="L117" s="92">
        <v>9</v>
      </c>
      <c r="M117" s="93">
        <f t="shared" si="9"/>
        <v>30</v>
      </c>
      <c r="N117" s="92">
        <v>21</v>
      </c>
      <c r="O117" s="92">
        <v>9</v>
      </c>
      <c r="P117" s="93">
        <f t="shared" si="16"/>
        <v>30</v>
      </c>
      <c r="Q117" s="92">
        <v>22</v>
      </c>
      <c r="R117" s="92">
        <v>10</v>
      </c>
      <c r="S117" s="95">
        <f t="shared" si="17"/>
        <v>32</v>
      </c>
    </row>
    <row r="118" spans="1:19" s="69" customFormat="1" x14ac:dyDescent="0.3">
      <c r="A118" s="103" t="s">
        <v>76</v>
      </c>
      <c r="B118" s="92">
        <v>13</v>
      </c>
      <c r="C118" s="92">
        <v>5</v>
      </c>
      <c r="D118" s="93">
        <f t="shared" si="7"/>
        <v>18</v>
      </c>
      <c r="E118" s="92">
        <v>27</v>
      </c>
      <c r="F118" s="92">
        <v>10</v>
      </c>
      <c r="G118" s="93">
        <f t="shared" si="15"/>
        <v>37</v>
      </c>
      <c r="H118" s="94">
        <v>28</v>
      </c>
      <c r="I118" s="94">
        <v>13</v>
      </c>
      <c r="J118" s="93">
        <f>+SUM(H118:I118)</f>
        <v>41</v>
      </c>
      <c r="K118" s="92">
        <v>29</v>
      </c>
      <c r="L118" s="92">
        <v>14</v>
      </c>
      <c r="M118" s="93">
        <f t="shared" si="9"/>
        <v>43</v>
      </c>
      <c r="N118" s="92">
        <v>30</v>
      </c>
      <c r="O118" s="92">
        <v>15</v>
      </c>
      <c r="P118" s="93">
        <f t="shared" si="16"/>
        <v>45</v>
      </c>
      <c r="Q118" s="92">
        <v>31</v>
      </c>
      <c r="R118" s="92">
        <v>16</v>
      </c>
      <c r="S118" s="95">
        <f t="shared" si="17"/>
        <v>47</v>
      </c>
    </row>
    <row r="119" spans="1:19" s="69" customFormat="1" ht="33" x14ac:dyDescent="0.3">
      <c r="A119" s="106" t="s">
        <v>77</v>
      </c>
      <c r="B119" s="107">
        <v>84</v>
      </c>
      <c r="C119" s="107">
        <v>68</v>
      </c>
      <c r="D119" s="97">
        <f t="shared" si="7"/>
        <v>152</v>
      </c>
      <c r="E119" s="107">
        <v>65</v>
      </c>
      <c r="F119" s="107">
        <v>53</v>
      </c>
      <c r="G119" s="97">
        <f t="shared" si="15"/>
        <v>118</v>
      </c>
      <c r="H119" s="108">
        <v>75</v>
      </c>
      <c r="I119" s="108">
        <v>70</v>
      </c>
      <c r="J119" s="97">
        <f>+SUM(H119:I119)</f>
        <v>145</v>
      </c>
      <c r="K119" s="107">
        <v>80</v>
      </c>
      <c r="L119" s="107">
        <v>75</v>
      </c>
      <c r="M119" s="97">
        <f t="shared" si="9"/>
        <v>155</v>
      </c>
      <c r="N119" s="107">
        <v>90</v>
      </c>
      <c r="O119" s="107">
        <v>85</v>
      </c>
      <c r="P119" s="97">
        <f t="shared" si="16"/>
        <v>175</v>
      </c>
      <c r="Q119" s="107">
        <v>90</v>
      </c>
      <c r="R119" s="107">
        <v>90</v>
      </c>
      <c r="S119" s="98">
        <f t="shared" si="17"/>
        <v>180</v>
      </c>
    </row>
    <row r="120" spans="1:19" s="69" customFormat="1" ht="14.25" x14ac:dyDescent="0.2">
      <c r="A120" s="109"/>
    </row>
    <row r="121" spans="1:19" s="69" customFormat="1" x14ac:dyDescent="0.2">
      <c r="A121" s="371" t="s">
        <v>78</v>
      </c>
      <c r="B121" s="357">
        <v>2013</v>
      </c>
      <c r="C121" s="358"/>
      <c r="D121" s="358"/>
      <c r="E121" s="357">
        <v>2014</v>
      </c>
      <c r="F121" s="358"/>
      <c r="G121" s="358"/>
      <c r="H121" s="359">
        <v>2015</v>
      </c>
      <c r="I121" s="360"/>
      <c r="J121" s="361"/>
      <c r="K121" s="360">
        <v>2016</v>
      </c>
      <c r="L121" s="360"/>
      <c r="M121" s="361"/>
      <c r="N121" s="357">
        <v>2017</v>
      </c>
      <c r="O121" s="358"/>
      <c r="P121" s="358"/>
      <c r="Q121" s="357">
        <v>2018</v>
      </c>
      <c r="R121" s="358"/>
      <c r="S121" s="358"/>
    </row>
    <row r="122" spans="1:19" s="69" customFormat="1" x14ac:dyDescent="0.3">
      <c r="A122" s="372"/>
      <c r="B122" s="110" t="s">
        <v>79</v>
      </c>
      <c r="C122" s="110" t="s">
        <v>80</v>
      </c>
      <c r="D122" s="110" t="s">
        <v>81</v>
      </c>
      <c r="E122" s="110" t="s">
        <v>79</v>
      </c>
      <c r="F122" s="110" t="s">
        <v>80</v>
      </c>
      <c r="G122" s="110" t="s">
        <v>81</v>
      </c>
      <c r="H122" s="110" t="s">
        <v>79</v>
      </c>
      <c r="I122" s="110" t="s">
        <v>80</v>
      </c>
      <c r="J122" s="110" t="s">
        <v>81</v>
      </c>
      <c r="K122" s="110" t="s">
        <v>79</v>
      </c>
      <c r="L122" s="110" t="s">
        <v>80</v>
      </c>
      <c r="M122" s="111" t="s">
        <v>81</v>
      </c>
      <c r="N122" s="110" t="s">
        <v>79</v>
      </c>
      <c r="O122" s="110" t="s">
        <v>80</v>
      </c>
      <c r="P122" s="110" t="s">
        <v>81</v>
      </c>
      <c r="Q122" s="110" t="s">
        <v>79</v>
      </c>
      <c r="R122" s="110" t="s">
        <v>80</v>
      </c>
      <c r="S122" s="112" t="s">
        <v>81</v>
      </c>
    </row>
    <row r="123" spans="1:19" s="69" customFormat="1" x14ac:dyDescent="0.3">
      <c r="A123" s="113" t="s">
        <v>25</v>
      </c>
      <c r="B123" s="114">
        <f t="shared" ref="B123:S126" si="18">IFERROR(B110*100/B$102,"")</f>
        <v>4.3478260869565215</v>
      </c>
      <c r="C123" s="114">
        <f t="shared" si="18"/>
        <v>0</v>
      </c>
      <c r="D123" s="114">
        <f t="shared" si="18"/>
        <v>2.9411764705882355</v>
      </c>
      <c r="E123" s="114">
        <f t="shared" si="18"/>
        <v>0</v>
      </c>
      <c r="F123" s="114">
        <f t="shared" si="18"/>
        <v>0</v>
      </c>
      <c r="G123" s="114">
        <f t="shared" si="18"/>
        <v>0</v>
      </c>
      <c r="H123" s="114">
        <f t="shared" si="18"/>
        <v>0</v>
      </c>
      <c r="I123" s="114">
        <f t="shared" si="18"/>
        <v>0</v>
      </c>
      <c r="J123" s="114">
        <f t="shared" si="18"/>
        <v>0</v>
      </c>
      <c r="K123" s="114">
        <f t="shared" si="18"/>
        <v>0</v>
      </c>
      <c r="L123" s="114">
        <f t="shared" si="18"/>
        <v>0</v>
      </c>
      <c r="M123" s="114">
        <f t="shared" si="18"/>
        <v>0</v>
      </c>
      <c r="N123" s="114">
        <f t="shared" si="18"/>
        <v>0</v>
      </c>
      <c r="O123" s="114">
        <f t="shared" si="18"/>
        <v>0</v>
      </c>
      <c r="P123" s="114">
        <f t="shared" si="18"/>
        <v>0</v>
      </c>
      <c r="Q123" s="114">
        <f t="shared" si="18"/>
        <v>0</v>
      </c>
      <c r="R123" s="114">
        <f t="shared" si="18"/>
        <v>0</v>
      </c>
      <c r="S123" s="115">
        <f t="shared" si="18"/>
        <v>0</v>
      </c>
    </row>
    <row r="124" spans="1:19" s="69" customFormat="1" x14ac:dyDescent="0.3">
      <c r="A124" s="116" t="s">
        <v>26</v>
      </c>
      <c r="B124" s="117">
        <f t="shared" si="18"/>
        <v>21.739130434782609</v>
      </c>
      <c r="C124" s="117">
        <f t="shared" si="18"/>
        <v>9.0909090909090917</v>
      </c>
      <c r="D124" s="117">
        <f t="shared" si="18"/>
        <v>17.647058823529413</v>
      </c>
      <c r="E124" s="117">
        <f t="shared" si="18"/>
        <v>14.814814814814815</v>
      </c>
      <c r="F124" s="117">
        <f t="shared" si="18"/>
        <v>10</v>
      </c>
      <c r="G124" s="117">
        <f t="shared" si="18"/>
        <v>13.513513513513514</v>
      </c>
      <c r="H124" s="117">
        <f t="shared" si="18"/>
        <v>14.285714285714286</v>
      </c>
      <c r="I124" s="117">
        <f t="shared" si="18"/>
        <v>15.384615384615385</v>
      </c>
      <c r="J124" s="117">
        <f t="shared" si="18"/>
        <v>14.634146341463415</v>
      </c>
      <c r="K124" s="117">
        <f t="shared" si="18"/>
        <v>17.241379310344829</v>
      </c>
      <c r="L124" s="117">
        <f t="shared" si="18"/>
        <v>21.428571428571427</v>
      </c>
      <c r="M124" s="117">
        <f t="shared" si="18"/>
        <v>18.604651162790699</v>
      </c>
      <c r="N124" s="117">
        <f t="shared" si="18"/>
        <v>16.666666666666668</v>
      </c>
      <c r="O124" s="117">
        <f t="shared" si="18"/>
        <v>20</v>
      </c>
      <c r="P124" s="117">
        <f t="shared" si="18"/>
        <v>17.777777777777779</v>
      </c>
      <c r="Q124" s="117">
        <f t="shared" si="18"/>
        <v>16.129032258064516</v>
      </c>
      <c r="R124" s="117">
        <f t="shared" si="18"/>
        <v>25</v>
      </c>
      <c r="S124" s="118">
        <f t="shared" si="18"/>
        <v>19.148936170212767</v>
      </c>
    </row>
    <row r="125" spans="1:19" s="69" customFormat="1" x14ac:dyDescent="0.3">
      <c r="A125" s="116" t="s">
        <v>27</v>
      </c>
      <c r="B125" s="117">
        <f t="shared" si="18"/>
        <v>73.913043478260875</v>
      </c>
      <c r="C125" s="117">
        <f t="shared" si="18"/>
        <v>45.454545454545453</v>
      </c>
      <c r="D125" s="117">
        <f t="shared" si="18"/>
        <v>64.705882352941174</v>
      </c>
      <c r="E125" s="117">
        <f t="shared" si="18"/>
        <v>85.18518518518519</v>
      </c>
      <c r="F125" s="117">
        <f t="shared" si="18"/>
        <v>90</v>
      </c>
      <c r="G125" s="117">
        <f t="shared" si="18"/>
        <v>86.486486486486484</v>
      </c>
      <c r="H125" s="117">
        <f t="shared" si="18"/>
        <v>85.714285714285708</v>
      </c>
      <c r="I125" s="117">
        <f t="shared" si="18"/>
        <v>84.615384615384613</v>
      </c>
      <c r="J125" s="117">
        <f t="shared" si="18"/>
        <v>85.365853658536579</v>
      </c>
      <c r="K125" s="117">
        <f t="shared" si="18"/>
        <v>82.758620689655174</v>
      </c>
      <c r="L125" s="117">
        <f t="shared" si="18"/>
        <v>78.571428571428569</v>
      </c>
      <c r="M125" s="117">
        <f t="shared" si="18"/>
        <v>81.395348837209298</v>
      </c>
      <c r="N125" s="117">
        <f t="shared" si="18"/>
        <v>83.333333333333329</v>
      </c>
      <c r="O125" s="117">
        <f t="shared" si="18"/>
        <v>80</v>
      </c>
      <c r="P125" s="117">
        <f t="shared" si="18"/>
        <v>82.222222222222229</v>
      </c>
      <c r="Q125" s="117">
        <f t="shared" si="18"/>
        <v>83.870967741935488</v>
      </c>
      <c r="R125" s="117">
        <f t="shared" si="18"/>
        <v>75</v>
      </c>
      <c r="S125" s="118">
        <f t="shared" si="18"/>
        <v>80.851063829787236</v>
      </c>
    </row>
    <row r="126" spans="1:19" s="69" customFormat="1" x14ac:dyDescent="0.3">
      <c r="A126" s="103" t="s">
        <v>54</v>
      </c>
      <c r="B126" s="117">
        <f>IFERROR(B113*100/B102,"")</f>
        <v>100</v>
      </c>
      <c r="C126" s="117">
        <f t="shared" ref="C126:M126" si="19">IFERROR(C113*100/C102,"")</f>
        <v>54.545454545454547</v>
      </c>
      <c r="D126" s="117">
        <f t="shared" si="19"/>
        <v>85.294117647058826</v>
      </c>
      <c r="E126" s="117">
        <f t="shared" si="19"/>
        <v>100</v>
      </c>
      <c r="F126" s="117">
        <f t="shared" si="19"/>
        <v>100</v>
      </c>
      <c r="G126" s="117">
        <f t="shared" si="19"/>
        <v>100</v>
      </c>
      <c r="H126" s="117">
        <f t="shared" si="19"/>
        <v>100</v>
      </c>
      <c r="I126" s="117">
        <f t="shared" si="19"/>
        <v>100</v>
      </c>
      <c r="J126" s="117">
        <f t="shared" si="19"/>
        <v>100</v>
      </c>
      <c r="K126" s="117">
        <f t="shared" si="19"/>
        <v>100</v>
      </c>
      <c r="L126" s="117">
        <f t="shared" si="19"/>
        <v>100</v>
      </c>
      <c r="M126" s="117">
        <f t="shared" si="19"/>
        <v>100</v>
      </c>
      <c r="N126" s="117">
        <f t="shared" si="18"/>
        <v>100</v>
      </c>
      <c r="O126" s="117">
        <f t="shared" si="18"/>
        <v>100</v>
      </c>
      <c r="P126" s="117">
        <f t="shared" si="18"/>
        <v>100</v>
      </c>
      <c r="Q126" s="117">
        <f t="shared" si="18"/>
        <v>100</v>
      </c>
      <c r="R126" s="117">
        <f>IFERROR(R113*100/R$102,"")</f>
        <v>100</v>
      </c>
      <c r="S126" s="118">
        <f t="shared" si="18"/>
        <v>100</v>
      </c>
    </row>
    <row r="127" spans="1:19" s="69" customFormat="1" x14ac:dyDescent="0.3">
      <c r="A127" s="103" t="s">
        <v>72</v>
      </c>
      <c r="B127" s="117">
        <f t="shared" ref="B127:S127" si="20">IFERROR(B114*100/B113,"")</f>
        <v>21.739130434782609</v>
      </c>
      <c r="C127" s="117">
        <f t="shared" si="20"/>
        <v>16.666666666666668</v>
      </c>
      <c r="D127" s="117">
        <f t="shared" si="20"/>
        <v>20.689655172413794</v>
      </c>
      <c r="E127" s="117">
        <f t="shared" si="20"/>
        <v>14.814814814814815</v>
      </c>
      <c r="F127" s="117">
        <f t="shared" si="20"/>
        <v>10</v>
      </c>
      <c r="G127" s="117">
        <f t="shared" si="20"/>
        <v>13.513513513513514</v>
      </c>
      <c r="H127" s="117">
        <f t="shared" si="20"/>
        <v>14.285714285714286</v>
      </c>
      <c r="I127" s="117">
        <f t="shared" si="20"/>
        <v>15.384615384615385</v>
      </c>
      <c r="J127" s="117">
        <f t="shared" si="20"/>
        <v>14.634146341463415</v>
      </c>
      <c r="K127" s="117">
        <f t="shared" si="20"/>
        <v>17.241379310344829</v>
      </c>
      <c r="L127" s="117">
        <f t="shared" si="20"/>
        <v>21.428571428571427</v>
      </c>
      <c r="M127" s="117">
        <f t="shared" si="20"/>
        <v>18.604651162790699</v>
      </c>
      <c r="N127" s="117">
        <f t="shared" si="20"/>
        <v>16.666666666666668</v>
      </c>
      <c r="O127" s="117">
        <f t="shared" si="20"/>
        <v>20</v>
      </c>
      <c r="P127" s="117">
        <f t="shared" si="20"/>
        <v>17.777777777777779</v>
      </c>
      <c r="Q127" s="117">
        <f t="shared" si="20"/>
        <v>16.129032258064516</v>
      </c>
      <c r="R127" s="117">
        <f t="shared" si="20"/>
        <v>25</v>
      </c>
      <c r="S127" s="118">
        <f t="shared" si="20"/>
        <v>19.148936170212767</v>
      </c>
    </row>
    <row r="128" spans="1:19" s="69" customFormat="1" x14ac:dyDescent="0.3">
      <c r="A128" s="103" t="s">
        <v>73</v>
      </c>
      <c r="B128" s="117">
        <f>IFERROR(B115*100/B112,"")</f>
        <v>100</v>
      </c>
      <c r="C128" s="117">
        <f t="shared" ref="C128:S128" si="21">IFERROR(C115*100/C112,"")</f>
        <v>100</v>
      </c>
      <c r="D128" s="117">
        <f t="shared" si="21"/>
        <v>100</v>
      </c>
      <c r="E128" s="117">
        <f t="shared" si="21"/>
        <v>100</v>
      </c>
      <c r="F128" s="117">
        <f t="shared" si="21"/>
        <v>100</v>
      </c>
      <c r="G128" s="117">
        <f t="shared" si="21"/>
        <v>100</v>
      </c>
      <c r="H128" s="117">
        <f t="shared" si="21"/>
        <v>100</v>
      </c>
      <c r="I128" s="117">
        <f t="shared" si="21"/>
        <v>100</v>
      </c>
      <c r="J128" s="117">
        <f t="shared" si="21"/>
        <v>100</v>
      </c>
      <c r="K128" s="117">
        <f t="shared" si="21"/>
        <v>100</v>
      </c>
      <c r="L128" s="117">
        <f t="shared" si="21"/>
        <v>100</v>
      </c>
      <c r="M128" s="117">
        <f t="shared" si="21"/>
        <v>100</v>
      </c>
      <c r="N128" s="117">
        <f t="shared" si="21"/>
        <v>100</v>
      </c>
      <c r="O128" s="117">
        <f t="shared" si="21"/>
        <v>100</v>
      </c>
      <c r="P128" s="117">
        <f t="shared" si="21"/>
        <v>100</v>
      </c>
      <c r="Q128" s="117">
        <f t="shared" si="21"/>
        <v>100</v>
      </c>
      <c r="R128" s="117">
        <f t="shared" si="21"/>
        <v>100</v>
      </c>
      <c r="S128" s="118">
        <f t="shared" si="21"/>
        <v>100</v>
      </c>
    </row>
    <row r="129" spans="1:19" s="69" customFormat="1" x14ac:dyDescent="0.3">
      <c r="A129" s="116" t="s">
        <v>74</v>
      </c>
      <c r="B129" s="117">
        <f t="shared" ref="B129:M129" si="22">IFERROR(B116*100/B102,"")</f>
        <v>52.173913043478258</v>
      </c>
      <c r="C129" s="117">
        <f t="shared" si="22"/>
        <v>27.272727272727273</v>
      </c>
      <c r="D129" s="117">
        <f t="shared" si="22"/>
        <v>44.117647058823529</v>
      </c>
      <c r="E129" s="117">
        <f t="shared" si="22"/>
        <v>51.851851851851855</v>
      </c>
      <c r="F129" s="117">
        <f t="shared" si="22"/>
        <v>50</v>
      </c>
      <c r="G129" s="117">
        <f t="shared" si="22"/>
        <v>51.351351351351354</v>
      </c>
      <c r="H129" s="117">
        <f t="shared" si="22"/>
        <v>42.857142857142854</v>
      </c>
      <c r="I129" s="117">
        <f t="shared" si="22"/>
        <v>46.153846153846153</v>
      </c>
      <c r="J129" s="117">
        <f t="shared" si="22"/>
        <v>43.902439024390247</v>
      </c>
      <c r="K129" s="117">
        <f t="shared" si="22"/>
        <v>44.827586206896555</v>
      </c>
      <c r="L129" s="117">
        <f t="shared" si="22"/>
        <v>42.857142857142854</v>
      </c>
      <c r="M129" s="117">
        <f t="shared" si="22"/>
        <v>44.186046511627907</v>
      </c>
      <c r="N129" s="117">
        <f t="shared" ref="N129:S131" si="23">IFERROR(N116*100/N$102,"")</f>
        <v>46.666666666666664</v>
      </c>
      <c r="O129" s="117">
        <f t="shared" si="23"/>
        <v>46.666666666666664</v>
      </c>
      <c r="P129" s="117">
        <f t="shared" si="23"/>
        <v>46.666666666666664</v>
      </c>
      <c r="Q129" s="117">
        <f t="shared" si="23"/>
        <v>48.387096774193552</v>
      </c>
      <c r="R129" s="117">
        <f t="shared" si="23"/>
        <v>50</v>
      </c>
      <c r="S129" s="118">
        <f t="shared" si="23"/>
        <v>48.936170212765958</v>
      </c>
    </row>
    <row r="130" spans="1:19" s="69" customFormat="1" x14ac:dyDescent="0.3">
      <c r="A130" s="116" t="s">
        <v>75</v>
      </c>
      <c r="B130" s="117">
        <f t="shared" ref="B130:M131" si="24">IFERROR(B117*100/B$102,"")</f>
        <v>73.913043478260875</v>
      </c>
      <c r="C130" s="117">
        <f t="shared" si="24"/>
        <v>54.545454545454547</v>
      </c>
      <c r="D130" s="117">
        <f t="shared" si="24"/>
        <v>67.647058823529406</v>
      </c>
      <c r="E130" s="117">
        <f t="shared" si="24"/>
        <v>77.777777777777771</v>
      </c>
      <c r="F130" s="117">
        <f t="shared" si="24"/>
        <v>60</v>
      </c>
      <c r="G130" s="117">
        <f t="shared" si="24"/>
        <v>72.972972972972968</v>
      </c>
      <c r="H130" s="117">
        <f t="shared" si="24"/>
        <v>71.428571428571431</v>
      </c>
      <c r="I130" s="117">
        <f t="shared" si="24"/>
        <v>69.230769230769226</v>
      </c>
      <c r="J130" s="117">
        <f t="shared" si="24"/>
        <v>70.731707317073173</v>
      </c>
      <c r="K130" s="117">
        <f t="shared" si="24"/>
        <v>72.41379310344827</v>
      </c>
      <c r="L130" s="117">
        <f t="shared" si="24"/>
        <v>64.285714285714292</v>
      </c>
      <c r="M130" s="117">
        <f t="shared" si="24"/>
        <v>69.767441860465112</v>
      </c>
      <c r="N130" s="117">
        <f t="shared" si="23"/>
        <v>70</v>
      </c>
      <c r="O130" s="117">
        <f t="shared" si="23"/>
        <v>60</v>
      </c>
      <c r="P130" s="117">
        <f t="shared" si="23"/>
        <v>66.666666666666671</v>
      </c>
      <c r="Q130" s="117">
        <f t="shared" si="23"/>
        <v>70.967741935483872</v>
      </c>
      <c r="R130" s="117">
        <f t="shared" si="23"/>
        <v>62.5</v>
      </c>
      <c r="S130" s="118">
        <f t="shared" si="23"/>
        <v>68.085106382978722</v>
      </c>
    </row>
    <row r="131" spans="1:19" s="69" customFormat="1" x14ac:dyDescent="0.3">
      <c r="A131" s="103" t="s">
        <v>76</v>
      </c>
      <c r="B131" s="117">
        <f t="shared" si="24"/>
        <v>56.521739130434781</v>
      </c>
      <c r="C131" s="117">
        <f t="shared" si="24"/>
        <v>45.454545454545453</v>
      </c>
      <c r="D131" s="117">
        <f t="shared" si="24"/>
        <v>52.941176470588232</v>
      </c>
      <c r="E131" s="117">
        <f t="shared" si="24"/>
        <v>100</v>
      </c>
      <c r="F131" s="117">
        <f t="shared" si="24"/>
        <v>100</v>
      </c>
      <c r="G131" s="117">
        <f t="shared" si="24"/>
        <v>100</v>
      </c>
      <c r="H131" s="117">
        <f t="shared" si="24"/>
        <v>100</v>
      </c>
      <c r="I131" s="117">
        <f t="shared" si="24"/>
        <v>100</v>
      </c>
      <c r="J131" s="117">
        <f t="shared" si="24"/>
        <v>100</v>
      </c>
      <c r="K131" s="117">
        <f t="shared" si="24"/>
        <v>100</v>
      </c>
      <c r="L131" s="117">
        <f t="shared" si="24"/>
        <v>100</v>
      </c>
      <c r="M131" s="117">
        <f t="shared" si="24"/>
        <v>100</v>
      </c>
      <c r="N131" s="117">
        <f t="shared" si="23"/>
        <v>100</v>
      </c>
      <c r="O131" s="117">
        <f t="shared" si="23"/>
        <v>100</v>
      </c>
      <c r="P131" s="117">
        <f t="shared" si="23"/>
        <v>100</v>
      </c>
      <c r="Q131" s="117">
        <f t="shared" si="23"/>
        <v>100</v>
      </c>
      <c r="R131" s="117">
        <f t="shared" si="23"/>
        <v>100</v>
      </c>
      <c r="S131" s="118">
        <f t="shared" si="23"/>
        <v>100</v>
      </c>
    </row>
    <row r="132" spans="1:19" s="69" customFormat="1" ht="33" x14ac:dyDescent="0.3">
      <c r="A132" s="106" t="s">
        <v>77</v>
      </c>
      <c r="B132" s="119">
        <f t="shared" ref="B132:M132" si="25">IFERROR(B119*100/B$104,"")</f>
        <v>52.830188679245282</v>
      </c>
      <c r="C132" s="119">
        <f t="shared" si="25"/>
        <v>44.155844155844157</v>
      </c>
      <c r="D132" s="119">
        <f t="shared" si="25"/>
        <v>48.56230031948882</v>
      </c>
      <c r="E132" s="119">
        <f t="shared" si="25"/>
        <v>53.278688524590166</v>
      </c>
      <c r="F132" s="119">
        <f t="shared" si="25"/>
        <v>53.535353535353536</v>
      </c>
      <c r="G132" s="119">
        <f t="shared" si="25"/>
        <v>53.393665158371043</v>
      </c>
      <c r="H132" s="119">
        <f t="shared" si="25"/>
        <v>58.59375</v>
      </c>
      <c r="I132" s="119">
        <f t="shared" si="25"/>
        <v>64.81481481481481</v>
      </c>
      <c r="J132" s="119">
        <f t="shared" si="25"/>
        <v>61.440677966101696</v>
      </c>
      <c r="K132" s="119">
        <f t="shared" si="25"/>
        <v>55.555555555555557</v>
      </c>
      <c r="L132" s="119">
        <f t="shared" si="25"/>
        <v>60.483870967741936</v>
      </c>
      <c r="M132" s="119">
        <f t="shared" si="25"/>
        <v>57.835820895522389</v>
      </c>
      <c r="N132" s="119">
        <f t="shared" ref="N132:S132" si="26">IFERROR(N119*100/N104,"")</f>
        <v>60</v>
      </c>
      <c r="O132" s="119">
        <f t="shared" si="26"/>
        <v>65.384615384615387</v>
      </c>
      <c r="P132" s="119">
        <f t="shared" si="26"/>
        <v>62.5</v>
      </c>
      <c r="Q132" s="119">
        <f t="shared" si="26"/>
        <v>54.216867469879517</v>
      </c>
      <c r="R132" s="119">
        <f t="shared" si="26"/>
        <v>63.829787234042556</v>
      </c>
      <c r="S132" s="120">
        <f t="shared" si="26"/>
        <v>58.631921824104232</v>
      </c>
    </row>
    <row r="133" spans="1:19" s="69" customFormat="1" x14ac:dyDescent="0.3">
      <c r="A133" s="121" t="s">
        <v>50</v>
      </c>
    </row>
    <row r="134" spans="1:19" x14ac:dyDescent="0.3">
      <c r="A134" s="121"/>
    </row>
    <row r="135" spans="1:19" x14ac:dyDescent="0.3">
      <c r="A135" s="363" t="s">
        <v>82</v>
      </c>
      <c r="B135" s="364"/>
      <c r="C135" s="364"/>
      <c r="D135" s="364"/>
      <c r="E135" s="364"/>
      <c r="F135" s="364"/>
      <c r="G135" s="364"/>
      <c r="H135" s="364"/>
      <c r="I135" s="364"/>
      <c r="J135" s="364"/>
      <c r="K135" s="364"/>
      <c r="L135" s="364"/>
      <c r="M135" s="365"/>
    </row>
    <row r="136" spans="1:19" x14ac:dyDescent="0.3">
      <c r="A136" s="366" t="s">
        <v>83</v>
      </c>
      <c r="B136" s="367">
        <v>2013</v>
      </c>
      <c r="C136" s="368"/>
      <c r="D136" s="367">
        <v>2014</v>
      </c>
      <c r="E136" s="368"/>
      <c r="F136" s="369">
        <v>2015</v>
      </c>
      <c r="G136" s="370"/>
      <c r="H136" s="369">
        <v>2016</v>
      </c>
      <c r="I136" s="370"/>
      <c r="J136" s="367">
        <v>2017</v>
      </c>
      <c r="K136" s="368"/>
      <c r="L136" s="367">
        <v>2018</v>
      </c>
      <c r="M136" s="368"/>
    </row>
    <row r="137" spans="1:19" x14ac:dyDescent="0.3">
      <c r="A137" s="366"/>
      <c r="B137" s="122" t="s">
        <v>84</v>
      </c>
      <c r="C137" s="122" t="s">
        <v>85</v>
      </c>
      <c r="D137" s="122" t="s">
        <v>84</v>
      </c>
      <c r="E137" s="122" t="s">
        <v>85</v>
      </c>
      <c r="F137" s="122" t="s">
        <v>84</v>
      </c>
      <c r="G137" s="122" t="s">
        <v>85</v>
      </c>
      <c r="H137" s="122" t="s">
        <v>84</v>
      </c>
      <c r="I137" s="122" t="s">
        <v>85</v>
      </c>
      <c r="J137" s="122" t="s">
        <v>84</v>
      </c>
      <c r="K137" s="122" t="s">
        <v>85</v>
      </c>
      <c r="L137" s="122" t="s">
        <v>84</v>
      </c>
      <c r="M137" s="122" t="s">
        <v>85</v>
      </c>
    </row>
    <row r="138" spans="1:19" ht="33" x14ac:dyDescent="0.3">
      <c r="A138" s="113" t="s">
        <v>86</v>
      </c>
      <c r="B138" s="123">
        <v>13</v>
      </c>
      <c r="C138" s="124">
        <f>IF(B138=0,"",B138*100/N79)</f>
        <v>100</v>
      </c>
      <c r="D138" s="123">
        <v>13</v>
      </c>
      <c r="E138" s="234">
        <f>IF(D138=0,"",D138*100/O79)</f>
        <v>86.666666666666671</v>
      </c>
      <c r="F138" s="123">
        <v>14</v>
      </c>
      <c r="G138" s="234">
        <f>IF(F138=0,"",F138*100/P79)</f>
        <v>93.333333333333329</v>
      </c>
      <c r="H138" s="123">
        <v>15</v>
      </c>
      <c r="I138" s="124">
        <f>IF(H138=0,"",H138*100/Q79)</f>
        <v>100</v>
      </c>
      <c r="J138" s="123">
        <v>15</v>
      </c>
      <c r="K138" s="124">
        <f>IF(J138=0,"",J138*100/R79)</f>
        <v>100</v>
      </c>
      <c r="L138" s="123">
        <v>16</v>
      </c>
      <c r="M138" s="125">
        <f>IF(L138=0,"",L138*100/S79)</f>
        <v>100</v>
      </c>
    </row>
    <row r="139" spans="1:19" x14ac:dyDescent="0.3">
      <c r="A139" s="126" t="s">
        <v>87</v>
      </c>
      <c r="B139" s="127">
        <v>3</v>
      </c>
      <c r="C139" s="236">
        <f>IF(B139=0,"",B139*100/N79)</f>
        <v>23.076923076923077</v>
      </c>
      <c r="D139" s="127">
        <v>6</v>
      </c>
      <c r="E139" s="225">
        <f>IF(D139=0,"",D139*100/O79)</f>
        <v>40</v>
      </c>
      <c r="F139" s="127">
        <v>6</v>
      </c>
      <c r="G139" s="128">
        <f>IF(F139=0,"",F139*100/$P$79)</f>
        <v>40</v>
      </c>
      <c r="H139" s="127">
        <v>2</v>
      </c>
      <c r="I139" s="235">
        <f>IF(H139=0,"",H139*100/$Q$79)</f>
        <v>13.333333333333334</v>
      </c>
      <c r="J139" s="127">
        <v>2</v>
      </c>
      <c r="K139" s="235">
        <f>IF(J139=0,"",J139*100/$R$79)</f>
        <v>13.333333333333334</v>
      </c>
      <c r="L139" s="127">
        <v>2</v>
      </c>
      <c r="M139" s="129">
        <f>IF(L139=0,"",L139*100/$S$79)</f>
        <v>12.5</v>
      </c>
    </row>
    <row r="140" spans="1:19" x14ac:dyDescent="0.3">
      <c r="A140" s="130" t="s">
        <v>88</v>
      </c>
      <c r="B140" s="127">
        <v>2</v>
      </c>
      <c r="C140" s="236">
        <f>IF(B140=0,"",B140*100/N79)</f>
        <v>15.384615384615385</v>
      </c>
      <c r="D140" s="127">
        <v>6</v>
      </c>
      <c r="E140" s="225">
        <f>IF(D140=0,"",D140*100/O79)</f>
        <v>40</v>
      </c>
      <c r="F140" s="226">
        <v>6</v>
      </c>
      <c r="G140" s="227">
        <f>IF(F140=0,"",F140*100/$P$79)</f>
        <v>40</v>
      </c>
      <c r="H140" s="228">
        <v>2</v>
      </c>
      <c r="I140" s="227">
        <f>IF(H140=0,"",H140*100/$Q$79)</f>
        <v>13.333333333333334</v>
      </c>
      <c r="J140" s="228">
        <v>2</v>
      </c>
      <c r="K140" s="227">
        <f>IF(J140=0,"",J140*100/$R$79)</f>
        <v>13.333333333333334</v>
      </c>
      <c r="L140" s="228">
        <v>2</v>
      </c>
      <c r="M140" s="229">
        <f>IF(L140=0,"",L140*100/$S$79)</f>
        <v>12.5</v>
      </c>
    </row>
    <row r="141" spans="1:19" x14ac:dyDescent="0.3">
      <c r="A141" s="116" t="s">
        <v>89</v>
      </c>
      <c r="B141" s="228">
        <v>10</v>
      </c>
      <c r="C141" s="227">
        <f>IF(B141=0,"",B141*100/(B49+H49))</f>
        <v>100</v>
      </c>
      <c r="D141" s="228">
        <v>10</v>
      </c>
      <c r="E141" s="227">
        <f>IF(D141=0,"",D141*100/(C49+I49))</f>
        <v>100</v>
      </c>
      <c r="F141" s="226">
        <v>10</v>
      </c>
      <c r="G141" s="227">
        <f>IF(F141=0,"",F141*100/(D49+J49))</f>
        <v>100</v>
      </c>
      <c r="H141" s="228">
        <v>10</v>
      </c>
      <c r="I141" s="227">
        <f>IF(H141=0,"",H141*100/(E49+K49))</f>
        <v>90.909090909090907</v>
      </c>
      <c r="J141" s="228">
        <v>10</v>
      </c>
      <c r="K141" s="227">
        <f>IF(J141=0,"",J141*100/(F49+L49))</f>
        <v>90.909090909090907</v>
      </c>
      <c r="L141" s="228">
        <v>10</v>
      </c>
      <c r="M141" s="229">
        <f>IF(L141=0,"",L141*100/(G49+M49))</f>
        <v>90.909090909090907</v>
      </c>
    </row>
    <row r="142" spans="1:19" x14ac:dyDescent="0.3">
      <c r="A142" s="134" t="s">
        <v>90</v>
      </c>
      <c r="B142" s="228">
        <v>10</v>
      </c>
      <c r="C142" s="227">
        <f>IF(B142=0,"",B142*100/(B49+H49))</f>
        <v>100</v>
      </c>
      <c r="D142" s="228">
        <v>10</v>
      </c>
      <c r="E142" s="227">
        <f>IF(D142=0,"",D142*100/(C49+I49))</f>
        <v>100</v>
      </c>
      <c r="F142" s="226">
        <v>10</v>
      </c>
      <c r="G142" s="227">
        <f>IF(F142=0,"",F142*100/(D49+J49))</f>
        <v>100</v>
      </c>
      <c r="H142" s="228">
        <v>10</v>
      </c>
      <c r="I142" s="227">
        <f>IF(H142=0,"",H142*100/(E49+K49))</f>
        <v>90.909090909090907</v>
      </c>
      <c r="J142" s="228">
        <v>10</v>
      </c>
      <c r="K142" s="227">
        <f>IF(J142=0,"",J142*100/(F49+L49))</f>
        <v>90.909090909090907</v>
      </c>
      <c r="L142" s="228">
        <v>10</v>
      </c>
      <c r="M142" s="229">
        <f>IF(L142=0,"",L142*100/(G49+M49))</f>
        <v>90.909090909090907</v>
      </c>
    </row>
    <row r="143" spans="1:19" x14ac:dyDescent="0.3">
      <c r="A143" s="134" t="s">
        <v>91</v>
      </c>
      <c r="B143" s="228"/>
      <c r="C143" s="227" t="str">
        <f>IF(B143=0,"",B143*100/(B49+H49))</f>
        <v/>
      </c>
      <c r="D143" s="228"/>
      <c r="E143" s="227" t="str">
        <f>IF(D143=0,"",D143*100/(C49+I49))</f>
        <v/>
      </c>
      <c r="F143" s="226"/>
      <c r="G143" s="227" t="str">
        <f>IF(F143=0,"",F143*100/(D49+J49))</f>
        <v/>
      </c>
      <c r="H143" s="228"/>
      <c r="I143" s="227" t="str">
        <f>IF(H143=0,"",H143*100/(E49+K49))</f>
        <v/>
      </c>
      <c r="J143" s="228"/>
      <c r="K143" s="227" t="str">
        <f>IF(J143=0,"",J143*100/(F49+L49))</f>
        <v/>
      </c>
      <c r="L143" s="228"/>
      <c r="M143" s="229" t="str">
        <f>IF(L143=0,"",L143*100/(G49+M49))</f>
        <v/>
      </c>
    </row>
    <row r="144" spans="1:19" x14ac:dyDescent="0.3">
      <c r="A144" s="134" t="s">
        <v>92</v>
      </c>
      <c r="B144" s="228"/>
      <c r="C144" s="227" t="str">
        <f>IF(B144=0,"",B144*100/(B49+H49))</f>
        <v/>
      </c>
      <c r="D144" s="228"/>
      <c r="E144" s="227" t="str">
        <f>IF(D144=0,"",D144*100/(C49+I49))</f>
        <v/>
      </c>
      <c r="F144" s="226"/>
      <c r="G144" s="227" t="str">
        <f>IF(F144=0,"",F144*100/(D49+J49))</f>
        <v/>
      </c>
      <c r="H144" s="228"/>
      <c r="I144" s="227" t="str">
        <f>IF(H144=0,"",H144*100/(E49+K49))</f>
        <v/>
      </c>
      <c r="J144" s="228"/>
      <c r="K144" s="227" t="str">
        <f>IF(J144=0,"",J144*100/(F49+L49))</f>
        <v/>
      </c>
      <c r="L144" s="228"/>
      <c r="M144" s="229" t="str">
        <f>IF(L144=0,"",L144*100/(G49+M49))</f>
        <v/>
      </c>
    </row>
    <row r="145" spans="1:31" x14ac:dyDescent="0.3">
      <c r="A145" s="135" t="s">
        <v>93</v>
      </c>
      <c r="B145" s="228">
        <v>7</v>
      </c>
      <c r="C145" s="227">
        <f>IF(B145=0,"",B145*100/(B49+H49))</f>
        <v>70</v>
      </c>
      <c r="D145" s="228">
        <v>8</v>
      </c>
      <c r="E145" s="227">
        <f>IF(D145=0,"",D145*100/(C49+I49))</f>
        <v>80</v>
      </c>
      <c r="F145" s="226">
        <v>8</v>
      </c>
      <c r="G145" s="227">
        <f>IF(F145=0,"",F145*100/(D49+J49))</f>
        <v>80</v>
      </c>
      <c r="H145" s="228">
        <v>9</v>
      </c>
      <c r="I145" s="227">
        <f>IF(H145=0,"",H145*100/(E49+K49))</f>
        <v>81.818181818181813</v>
      </c>
      <c r="J145" s="228">
        <v>10</v>
      </c>
      <c r="K145" s="227">
        <f>IF(J145=0,"",J145*100/(F49+L49))</f>
        <v>90.909090909090907</v>
      </c>
      <c r="L145" s="228">
        <v>11</v>
      </c>
      <c r="M145" s="229">
        <f>IF(L145=0,"",L145*100/(G49+M49))</f>
        <v>100</v>
      </c>
    </row>
    <row r="146" spans="1:31" x14ac:dyDescent="0.3">
      <c r="A146" s="136" t="s">
        <v>94</v>
      </c>
      <c r="B146" s="228">
        <v>10</v>
      </c>
      <c r="C146" s="227">
        <f>IF(B146=0,"",B146*100/(B49+H49))</f>
        <v>100</v>
      </c>
      <c r="D146" s="228">
        <v>10</v>
      </c>
      <c r="E146" s="227">
        <f>IF(D146=0,"",D146*100/(C49+I49))</f>
        <v>100</v>
      </c>
      <c r="F146" s="226">
        <v>10</v>
      </c>
      <c r="G146" s="227">
        <f>IF(F146=0,"",F146*100/(D49+J49))</f>
        <v>100</v>
      </c>
      <c r="H146" s="228">
        <v>10</v>
      </c>
      <c r="I146" s="227">
        <f>IF(H146=0,"",H146*100/(E49+K49))</f>
        <v>90.909090909090907</v>
      </c>
      <c r="J146" s="228">
        <v>10</v>
      </c>
      <c r="K146" s="227">
        <f>IF(J146=0,"",J146*100/(F49+L49))</f>
        <v>90.909090909090907</v>
      </c>
      <c r="L146" s="228">
        <v>10</v>
      </c>
      <c r="M146" s="229">
        <f>IF(L146=0,"",L146*100/(G49+M49))</f>
        <v>90.909090909090907</v>
      </c>
    </row>
    <row r="147" spans="1:31" ht="33" x14ac:dyDescent="0.3">
      <c r="A147" s="116" t="s">
        <v>95</v>
      </c>
      <c r="B147" s="228">
        <v>2</v>
      </c>
      <c r="C147" s="227">
        <f>IFERROR(B147*100/B149,"")</f>
        <v>100</v>
      </c>
      <c r="D147" s="228">
        <v>3</v>
      </c>
      <c r="E147" s="227">
        <f>IFERROR(D147*100/D149,"")</f>
        <v>100</v>
      </c>
      <c r="F147" s="226">
        <v>2</v>
      </c>
      <c r="G147" s="227">
        <f>IFERROR(F147*100/F149,"")</f>
        <v>66.666666666666671</v>
      </c>
      <c r="H147" s="226">
        <v>2</v>
      </c>
      <c r="I147" s="227">
        <f>IFERROR(H147*100/H149,"")</f>
        <v>66.666666666666671</v>
      </c>
      <c r="J147" s="228">
        <v>2</v>
      </c>
      <c r="K147" s="227">
        <f>IFERROR(J147*100/J149,"")</f>
        <v>50</v>
      </c>
      <c r="L147" s="228">
        <v>2</v>
      </c>
      <c r="M147" s="229">
        <f>IFERROR(L147*100/L149,"")</f>
        <v>50</v>
      </c>
    </row>
    <row r="148" spans="1:31" ht="33" x14ac:dyDescent="0.3">
      <c r="A148" s="116" t="s">
        <v>96</v>
      </c>
      <c r="B148" s="228"/>
      <c r="C148" s="227">
        <f>IFERROR(B148*100/B149,"")</f>
        <v>0</v>
      </c>
      <c r="D148" s="228"/>
      <c r="E148" s="227">
        <f>IFERROR(D148*100/D149,"")</f>
        <v>0</v>
      </c>
      <c r="F148" s="226">
        <v>1</v>
      </c>
      <c r="G148" s="227">
        <f>IFERROR(F148*100/F149,"")</f>
        <v>33.333333333333336</v>
      </c>
      <c r="H148" s="226">
        <v>1</v>
      </c>
      <c r="I148" s="227">
        <f>IFERROR(H148*100/H149,"")</f>
        <v>33.333333333333336</v>
      </c>
      <c r="J148" s="228">
        <v>2</v>
      </c>
      <c r="K148" s="227">
        <f>IFERROR(J148*100/J149,"")</f>
        <v>50</v>
      </c>
      <c r="L148" s="228">
        <v>2</v>
      </c>
      <c r="M148" s="229">
        <f>IFERROR(L148*100/L149,"")</f>
        <v>50</v>
      </c>
    </row>
    <row r="149" spans="1:31" ht="33" x14ac:dyDescent="0.3">
      <c r="A149" s="137" t="s">
        <v>97</v>
      </c>
      <c r="B149" s="230">
        <f>SUM(B147:B148)</f>
        <v>2</v>
      </c>
      <c r="C149" s="231">
        <f>IFERROR(B149*100/($N$73+$B$79+$H$79),"")</f>
        <v>100</v>
      </c>
      <c r="D149" s="230">
        <f>SUM(D147:D148)</f>
        <v>3</v>
      </c>
      <c r="E149" s="231">
        <f>IFERROR(D149*100/($O$73+$C$79+$I$79),"")</f>
        <v>100</v>
      </c>
      <c r="F149" s="230">
        <f>SUM(F147:F148)</f>
        <v>3</v>
      </c>
      <c r="G149" s="231">
        <f>IFERROR(F149*100/($P$73+$D$79+$J$79),"")</f>
        <v>100</v>
      </c>
      <c r="H149" s="230">
        <f>SUM(H147:H148)</f>
        <v>3</v>
      </c>
      <c r="I149" s="231">
        <f>IFERROR(H149*100/($Q$73+$E$79+$K$79),"")</f>
        <v>100</v>
      </c>
      <c r="J149" s="230">
        <f>SUM(J147:J148)</f>
        <v>4</v>
      </c>
      <c r="K149" s="232">
        <f>IFERROR(J149*100/($R$73+$F$79+$L$79),"")</f>
        <v>133.33333333333334</v>
      </c>
      <c r="L149" s="230">
        <f>SUM(L147:L148)</f>
        <v>4</v>
      </c>
      <c r="M149" s="233">
        <f>IFERROR(L149*100/($S$73+$G$79+$M$79),"")</f>
        <v>100</v>
      </c>
    </row>
    <row r="151" spans="1:31" x14ac:dyDescent="0.3">
      <c r="A151" s="362"/>
      <c r="B151" s="362"/>
      <c r="C151" s="362"/>
      <c r="D151" s="362"/>
      <c r="E151" s="362"/>
      <c r="F151" s="362"/>
      <c r="G151" s="362"/>
      <c r="H151" s="362"/>
      <c r="I151" s="362"/>
      <c r="J151" s="362"/>
      <c r="K151" s="362"/>
      <c r="L151" s="362"/>
      <c r="M151" s="362"/>
      <c r="N151" s="362"/>
      <c r="O151" s="362"/>
    </row>
    <row r="152" spans="1:31" s="69" customFormat="1" x14ac:dyDescent="0.2">
      <c r="A152" s="329" t="s">
        <v>98</v>
      </c>
      <c r="B152" s="329">
        <v>2013</v>
      </c>
      <c r="C152" s="329"/>
      <c r="D152" s="329">
        <v>2014</v>
      </c>
      <c r="E152" s="329"/>
      <c r="F152" s="329">
        <v>2015</v>
      </c>
      <c r="G152" s="329"/>
      <c r="H152" s="329">
        <v>2016</v>
      </c>
      <c r="I152" s="329"/>
      <c r="J152" s="329">
        <v>2017</v>
      </c>
      <c r="K152" s="329"/>
      <c r="L152" s="329">
        <v>2018</v>
      </c>
      <c r="M152" s="329"/>
    </row>
    <row r="153" spans="1:31" s="69" customFormat="1" x14ac:dyDescent="0.3">
      <c r="A153" s="329"/>
      <c r="B153" s="140" t="s">
        <v>99</v>
      </c>
      <c r="C153" s="140" t="s">
        <v>85</v>
      </c>
      <c r="D153" s="140" t="s">
        <v>99</v>
      </c>
      <c r="E153" s="140" t="s">
        <v>85</v>
      </c>
      <c r="F153" s="140" t="s">
        <v>99</v>
      </c>
      <c r="G153" s="140" t="s">
        <v>85</v>
      </c>
      <c r="H153" s="140" t="s">
        <v>99</v>
      </c>
      <c r="I153" s="140" t="s">
        <v>85</v>
      </c>
      <c r="J153" s="140" t="s">
        <v>99</v>
      </c>
      <c r="K153" s="140" t="s">
        <v>85</v>
      </c>
      <c r="L153" s="140" t="s">
        <v>99</v>
      </c>
      <c r="M153" s="140" t="s">
        <v>85</v>
      </c>
    </row>
    <row r="154" spans="1:31" s="69" customFormat="1" x14ac:dyDescent="0.2">
      <c r="A154" s="141" t="s">
        <v>100</v>
      </c>
      <c r="B154" s="237">
        <f>+H50</f>
        <v>1840</v>
      </c>
      <c r="C154" s="238">
        <f>IF(B154=0,"",B154*100/(B50+H50))</f>
        <v>100</v>
      </c>
      <c r="D154" s="237">
        <f>+I50</f>
        <v>1913</v>
      </c>
      <c r="E154" s="238">
        <f>IF(D154=0,"",D154*100/(C50+I50))</f>
        <v>100</v>
      </c>
      <c r="F154" s="237">
        <v>2050</v>
      </c>
      <c r="G154" s="256">
        <f>IF(F154=0,"",F154*100/(D50+J50))</f>
        <v>100</v>
      </c>
      <c r="H154" s="237">
        <f>+K50</f>
        <v>2100</v>
      </c>
      <c r="I154" s="238">
        <f>IF(H154=0,"",H154*100/(E50+K50))</f>
        <v>100</v>
      </c>
      <c r="J154" s="237">
        <f>+L50</f>
        <v>2150</v>
      </c>
      <c r="K154" s="238">
        <f>IF(J154=0,"",J154*100/(F50+L50))</f>
        <v>100</v>
      </c>
      <c r="L154" s="237">
        <f>+M50</f>
        <v>2200</v>
      </c>
      <c r="M154" s="239">
        <f>IF(L154=0,"",L154*100/(G50+M50))</f>
        <v>100</v>
      </c>
    </row>
    <row r="155" spans="1:31" s="69" customFormat="1" ht="33" x14ac:dyDescent="0.2">
      <c r="A155" s="142" t="s">
        <v>101</v>
      </c>
      <c r="B155" s="240">
        <f>+B56+H56</f>
        <v>26</v>
      </c>
      <c r="C155" s="241">
        <f>IFERROR(B155*100/B157,"")</f>
        <v>100</v>
      </c>
      <c r="D155" s="240">
        <f>+C56+J56</f>
        <v>31</v>
      </c>
      <c r="E155" s="241">
        <f>IFERROR(D155*100/D157,"")</f>
        <v>100</v>
      </c>
      <c r="F155" s="240">
        <f>+D56+J56</f>
        <v>35</v>
      </c>
      <c r="G155" s="241">
        <f>IFERROR(F155*100/F157,"")</f>
        <v>100</v>
      </c>
      <c r="H155" s="240">
        <v>36</v>
      </c>
      <c r="I155" s="241">
        <f>IFERROR(H155*100/H157,"")</f>
        <v>100</v>
      </c>
      <c r="J155" s="240">
        <v>38</v>
      </c>
      <c r="K155" s="241">
        <f>IFERROR(J155*100/J157,"")</f>
        <v>100</v>
      </c>
      <c r="L155" s="240">
        <v>40</v>
      </c>
      <c r="M155" s="242">
        <f>IFERROR(L155*100/L157,"")</f>
        <v>100</v>
      </c>
    </row>
    <row r="156" spans="1:31" s="69" customFormat="1" ht="33" x14ac:dyDescent="0.2">
      <c r="A156" s="142" t="s">
        <v>102</v>
      </c>
      <c r="B156" s="243"/>
      <c r="C156" s="241">
        <f>IFERROR(B156*100/B157,"")</f>
        <v>0</v>
      </c>
      <c r="D156" s="243"/>
      <c r="E156" s="241">
        <f>IFERROR(D156*100/D157,"")</f>
        <v>0</v>
      </c>
      <c r="F156" s="243"/>
      <c r="G156" s="241">
        <f>IFERROR(F156*100/F157,"")</f>
        <v>0</v>
      </c>
      <c r="H156" s="243"/>
      <c r="I156" s="241">
        <f>IFERROR(H156*100/H157,"")</f>
        <v>0</v>
      </c>
      <c r="J156" s="243"/>
      <c r="K156" s="241">
        <f>IFERROR(J156*100/J157,"")</f>
        <v>0</v>
      </c>
      <c r="L156" s="243"/>
      <c r="M156" s="242">
        <f>IFERROR(L156*100/L157,"")</f>
        <v>0</v>
      </c>
    </row>
    <row r="157" spans="1:31" s="69" customFormat="1" ht="33" x14ac:dyDescent="0.2">
      <c r="A157" s="137" t="s">
        <v>103</v>
      </c>
      <c r="B157" s="143">
        <f>SUM(B155:B156)</f>
        <v>26</v>
      </c>
      <c r="C157" s="244">
        <f>IFERROR(B157*100/($N$74+$B$80+$H$80),"")</f>
        <v>100</v>
      </c>
      <c r="D157" s="143">
        <f>SUM(D155:D156)</f>
        <v>31</v>
      </c>
      <c r="E157" s="245">
        <v>100</v>
      </c>
      <c r="F157" s="143">
        <f>SUM(F155:F156)</f>
        <v>35</v>
      </c>
      <c r="G157" s="244">
        <f>IFERROR(F157*100/($P$74+$D$80+$J$80),"")</f>
        <v>100</v>
      </c>
      <c r="H157" s="143">
        <f>SUM(H155:H156)</f>
        <v>36</v>
      </c>
      <c r="I157" s="430">
        <f>IFERROR(H157*100/($Q$74+$E$80+$K$80),"")</f>
        <v>92.307692307692307</v>
      </c>
      <c r="J157" s="143">
        <f>SUM(J155:J156)</f>
        <v>38</v>
      </c>
      <c r="K157" s="245">
        <f>IFERROR(J157*100/($R$74+$F$80+$L$80),"")</f>
        <v>92.682926829268297</v>
      </c>
      <c r="L157" s="143">
        <f>SUM(L155:L156)</f>
        <v>40</v>
      </c>
      <c r="M157" s="246">
        <f>IFERROR(L157*100/($S$74+$G$80+$M$80),"")</f>
        <v>80</v>
      </c>
    </row>
    <row r="158" spans="1:31" s="69" customFormat="1" x14ac:dyDescent="0.2">
      <c r="A158" s="373" t="s">
        <v>104</v>
      </c>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row>
    <row r="159" spans="1:31" s="69" customFormat="1" x14ac:dyDescent="0.2">
      <c r="A159" s="374" t="s">
        <v>105</v>
      </c>
      <c r="B159" s="374"/>
      <c r="C159" s="374"/>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c r="AA159" s="374"/>
      <c r="AB159" s="374"/>
      <c r="AC159" s="374"/>
      <c r="AD159" s="374"/>
      <c r="AE159" s="374"/>
    </row>
    <row r="160" spans="1:31" x14ac:dyDescent="0.3">
      <c r="A160" s="68" t="s">
        <v>50</v>
      </c>
    </row>
    <row r="161" spans="1:13" x14ac:dyDescent="0.3">
      <c r="A161" s="68"/>
    </row>
    <row r="162" spans="1:13" x14ac:dyDescent="0.3">
      <c r="A162" s="144" t="s">
        <v>106</v>
      </c>
      <c r="B162" s="145"/>
      <c r="C162" s="145"/>
      <c r="D162" s="145"/>
      <c r="E162" s="145"/>
      <c r="F162" s="145"/>
      <c r="G162" s="145"/>
      <c r="H162" s="145"/>
      <c r="I162" s="145"/>
      <c r="J162" s="145"/>
      <c r="K162" s="145"/>
      <c r="L162" s="145"/>
      <c r="M162" s="145"/>
    </row>
    <row r="163" spans="1:13" x14ac:dyDescent="0.3">
      <c r="A163" s="375" t="s">
        <v>83</v>
      </c>
      <c r="B163" s="376">
        <v>2013</v>
      </c>
      <c r="C163" s="377"/>
      <c r="D163" s="376">
        <v>2014</v>
      </c>
      <c r="E163" s="377"/>
      <c r="F163" s="378">
        <v>2015</v>
      </c>
      <c r="G163" s="379"/>
      <c r="H163" s="378">
        <v>2016</v>
      </c>
      <c r="I163" s="379"/>
      <c r="J163" s="376">
        <v>2017</v>
      </c>
      <c r="K163" s="377"/>
      <c r="L163" s="376">
        <v>2018</v>
      </c>
      <c r="M163" s="377"/>
    </row>
    <row r="164" spans="1:13" x14ac:dyDescent="0.3">
      <c r="A164" s="375"/>
      <c r="B164" s="146"/>
      <c r="C164" s="146"/>
      <c r="D164" s="147" t="s">
        <v>99</v>
      </c>
      <c r="E164" s="146" t="s">
        <v>85</v>
      </c>
      <c r="F164" s="147" t="s">
        <v>99</v>
      </c>
      <c r="G164" s="146" t="s">
        <v>85</v>
      </c>
      <c r="H164" s="147" t="s">
        <v>99</v>
      </c>
      <c r="I164" s="146" t="s">
        <v>85</v>
      </c>
      <c r="J164" s="147" t="s">
        <v>99</v>
      </c>
      <c r="K164" s="146" t="s">
        <v>85</v>
      </c>
      <c r="L164" s="147" t="s">
        <v>99</v>
      </c>
      <c r="M164" s="146" t="s">
        <v>85</v>
      </c>
    </row>
    <row r="165" spans="1:13" x14ac:dyDescent="0.3">
      <c r="A165" s="148" t="s">
        <v>107</v>
      </c>
      <c r="B165" s="257">
        <v>1082</v>
      </c>
      <c r="C165" s="46">
        <f>IF(B165=0,"",B165*100/N80)</f>
        <v>52.806246949731573</v>
      </c>
      <c r="D165" s="257">
        <v>722</v>
      </c>
      <c r="E165" s="46">
        <f>IF(D165=0,"",D165*100/O80)</f>
        <v>32.833105957253295</v>
      </c>
      <c r="F165" s="257">
        <v>552</v>
      </c>
      <c r="G165" s="46">
        <f>IF(F165=0,"",F165*100/P80)</f>
        <v>23</v>
      </c>
      <c r="H165" s="257">
        <v>562</v>
      </c>
      <c r="I165" s="46">
        <f>IF(H165=0,"",H165*100/Q80)</f>
        <v>25.201793721973093</v>
      </c>
      <c r="J165" s="257">
        <v>572</v>
      </c>
      <c r="K165" s="46">
        <f>IF(J165=0,"",J165*100/R80)</f>
        <v>24.740484429065745</v>
      </c>
      <c r="L165" s="257">
        <v>582</v>
      </c>
      <c r="M165" s="47">
        <f>IF(L165=0,"",L165*100/S80)</f>
        <v>24.239900041649314</v>
      </c>
    </row>
    <row r="166" spans="1:13" x14ac:dyDescent="0.3">
      <c r="A166" s="135" t="s">
        <v>108</v>
      </c>
      <c r="B166" s="258">
        <v>639</v>
      </c>
      <c r="C166" s="259">
        <f>IF(B166=0,"",B166*100/(B74+H74))</f>
        <v>31.586752347998022</v>
      </c>
      <c r="D166" s="258">
        <v>801</v>
      </c>
      <c r="E166" s="259">
        <f>IF(D166=0,"",D166*100/(C74+I74))</f>
        <v>36.912442396313367</v>
      </c>
      <c r="F166" s="258">
        <v>761</v>
      </c>
      <c r="G166" s="259">
        <f>IF(F166=0,"",F166*100/(D74+J74))</f>
        <v>32.17758985200846</v>
      </c>
      <c r="H166" s="258">
        <v>771</v>
      </c>
      <c r="I166" s="259">
        <f>IF(H166=0,"",H166*100/(E74+K74))</f>
        <v>35.189411227749886</v>
      </c>
      <c r="J166" s="258">
        <v>781</v>
      </c>
      <c r="K166" s="259">
        <f>IF(J166=0,"",J166*100/(F74+L74))</f>
        <v>34.390136503742845</v>
      </c>
      <c r="L166" s="258">
        <v>791</v>
      </c>
      <c r="M166" s="260">
        <f>IF(L166=0,"",L166*100/(G74+M74))</f>
        <v>33.645257337303278</v>
      </c>
    </row>
    <row r="167" spans="1:13" x14ac:dyDescent="0.3">
      <c r="A167" s="135" t="s">
        <v>109</v>
      </c>
      <c r="B167" s="258">
        <v>26</v>
      </c>
      <c r="C167" s="259">
        <f>IF(B167=0,"",B167*100/(N74+B80+H80))</f>
        <v>100</v>
      </c>
      <c r="D167" s="258">
        <v>31</v>
      </c>
      <c r="E167" s="259">
        <f>IF(D167=0,"",D167*100/(O74+C80+I80))</f>
        <v>106.89655172413794</v>
      </c>
      <c r="F167" s="258">
        <v>34</v>
      </c>
      <c r="G167" s="259">
        <f>IF(F167=0,"",F167*100/(P74+D80+J80))</f>
        <v>97.142857142857139</v>
      </c>
      <c r="H167" s="258">
        <v>39</v>
      </c>
      <c r="I167" s="259">
        <f>IF(H167=0,"",H167*100/(Q74+E80+K80))</f>
        <v>100</v>
      </c>
      <c r="J167" s="258">
        <v>41</v>
      </c>
      <c r="K167" s="259">
        <f>IF(J167=0,"",J167*100/(R74+F80+L80))</f>
        <v>100</v>
      </c>
      <c r="L167" s="258">
        <v>45</v>
      </c>
      <c r="M167" s="260">
        <f>IF(L167=0,"",L167*100/(S74+G80+M80))</f>
        <v>90</v>
      </c>
    </row>
    <row r="168" spans="1:13" ht="33" x14ac:dyDescent="0.3">
      <c r="A168" s="149" t="s">
        <v>110</v>
      </c>
      <c r="B168" s="258">
        <v>92</v>
      </c>
      <c r="C168" s="259">
        <f>IF(B168=0,"",B168*100/N80)</f>
        <v>4.4899951195705219</v>
      </c>
      <c r="D168" s="258">
        <v>140</v>
      </c>
      <c r="E168" s="259">
        <f>IF(D168=0,"",D168*100/O80)</f>
        <v>6.3665302410186451</v>
      </c>
      <c r="F168" s="258"/>
      <c r="G168" s="259" t="str">
        <f>IF(F168=0,"",F168*100/P80)</f>
        <v/>
      </c>
      <c r="H168" s="258"/>
      <c r="I168" s="259" t="str">
        <f>IF(H168=0,"",H168*100/Q80)</f>
        <v/>
      </c>
      <c r="J168" s="258"/>
      <c r="K168" s="259" t="str">
        <f>IF(J168=0,"",J168*100/R80)</f>
        <v/>
      </c>
      <c r="L168" s="258"/>
      <c r="M168" s="260" t="str">
        <f>IF(L168=0,"",L168*100/S80)</f>
        <v/>
      </c>
    </row>
    <row r="169" spans="1:13" x14ac:dyDescent="0.3">
      <c r="A169" s="135" t="s">
        <v>111</v>
      </c>
      <c r="B169" s="241">
        <f>SUM(B165:B168)</f>
        <v>1839</v>
      </c>
      <c r="C169" s="259">
        <f>IF(B169=0,"",B169*100/N80)</f>
        <v>89.751098096632504</v>
      </c>
      <c r="D169" s="241">
        <f>SUM(D165:D168)</f>
        <v>1694</v>
      </c>
      <c r="E169" s="259">
        <f>IF(D169=0,"",D169*100/O80)</f>
        <v>77.035015916325605</v>
      </c>
      <c r="F169" s="241">
        <f>SUM(F165:F168)</f>
        <v>1347</v>
      </c>
      <c r="G169" s="259">
        <f>IF(F169=0,"",F169*100/P80)</f>
        <v>56.125</v>
      </c>
      <c r="H169" s="241">
        <f>SUM(H165:H168)</f>
        <v>1372</v>
      </c>
      <c r="I169" s="259">
        <f>IF(H169=0,"",H169*100/Q80)</f>
        <v>61.524663677130043</v>
      </c>
      <c r="J169" s="241">
        <f>SUM(J165:J168)</f>
        <v>1394</v>
      </c>
      <c r="K169" s="259">
        <f>IF(J169=0,"",J169*100/R80)</f>
        <v>60.294117647058826</v>
      </c>
      <c r="L169" s="241">
        <f>SUM(L165:L168)</f>
        <v>1418</v>
      </c>
      <c r="M169" s="260">
        <f>IF(L169=0,"",L169*100/S80)</f>
        <v>59.058725531028735</v>
      </c>
    </row>
    <row r="170" spans="1:13" x14ac:dyDescent="0.3">
      <c r="A170" s="135" t="s">
        <v>112</v>
      </c>
      <c r="B170" s="258">
        <v>2023</v>
      </c>
      <c r="C170" s="259">
        <f>IF(B170=0,"",B170*100/(B74+H74))</f>
        <v>100</v>
      </c>
      <c r="D170" s="258">
        <v>2170</v>
      </c>
      <c r="E170" s="259">
        <f>IF(D170=0,"",D170*100/(C74+I74))</f>
        <v>100</v>
      </c>
      <c r="F170" s="258">
        <v>2365</v>
      </c>
      <c r="G170" s="259">
        <f>IF(F170=0,"",F170*100/(D74+J74))</f>
        <v>100</v>
      </c>
      <c r="H170" s="258">
        <v>2425</v>
      </c>
      <c r="I170" s="259">
        <f>IF(H170=0,"",H170*100/(E74+K74))</f>
        <v>110.68005476951164</v>
      </c>
      <c r="J170" s="258">
        <v>2480</v>
      </c>
      <c r="K170" s="259">
        <f>IF(J170=0,"",J170*100/(F74+L74))</f>
        <v>109.20299427564949</v>
      </c>
      <c r="L170" s="258">
        <v>2530</v>
      </c>
      <c r="M170" s="260">
        <f>IF(L170=0,"",L170*100/(G74+M74))</f>
        <v>107.61378136962995</v>
      </c>
    </row>
    <row r="171" spans="1:13" x14ac:dyDescent="0.3">
      <c r="A171" s="142" t="s">
        <v>113</v>
      </c>
      <c r="B171" s="258">
        <v>3</v>
      </c>
      <c r="C171" s="259">
        <f>IFERROR(B171*100/N80,"")</f>
        <v>0.14641288433382138</v>
      </c>
      <c r="D171" s="258"/>
      <c r="E171" s="259">
        <f>IFERROR(D171*100/O80,"")</f>
        <v>0</v>
      </c>
      <c r="F171" s="258">
        <v>4</v>
      </c>
      <c r="G171" s="259">
        <f>IFERROR(F171*100/P80,"")</f>
        <v>0.16666666666666666</v>
      </c>
      <c r="H171" s="258">
        <v>2</v>
      </c>
      <c r="I171" s="259">
        <f>IFERROR(H171*100/Q80,"")</f>
        <v>8.9686098654708515E-2</v>
      </c>
      <c r="J171" s="258">
        <v>2</v>
      </c>
      <c r="K171" s="259">
        <f>IFERROR(J171*100/R80,"")</f>
        <v>8.6505190311418678E-2</v>
      </c>
      <c r="L171" s="258">
        <v>2</v>
      </c>
      <c r="M171" s="260">
        <f>IFERROR(L171*100/S80,"")</f>
        <v>8.3298625572678045E-2</v>
      </c>
    </row>
    <row r="172" spans="1:13" ht="33" x14ac:dyDescent="0.3">
      <c r="A172" s="142" t="s">
        <v>114</v>
      </c>
      <c r="B172" s="258">
        <v>3</v>
      </c>
      <c r="C172" s="259">
        <f>IFERROR(B172*100/B171,"")</f>
        <v>100</v>
      </c>
      <c r="D172" s="258"/>
      <c r="E172" s="259" t="str">
        <f>IFERROR(D172*100/D171,"")</f>
        <v/>
      </c>
      <c r="F172" s="258">
        <v>4</v>
      </c>
      <c r="G172" s="259">
        <f>IFERROR(F172*100/F171,"")</f>
        <v>100</v>
      </c>
      <c r="H172" s="258">
        <v>2</v>
      </c>
      <c r="I172" s="259">
        <f>IFERROR(H172*100/H171,"")</f>
        <v>100</v>
      </c>
      <c r="J172" s="258">
        <v>2</v>
      </c>
      <c r="K172" s="259">
        <f>IFERROR(J172*100/J171,"")</f>
        <v>100</v>
      </c>
      <c r="L172" s="258">
        <v>2</v>
      </c>
      <c r="M172" s="260">
        <f>IFERROR(L172*100/L171,"")</f>
        <v>100</v>
      </c>
    </row>
    <row r="173" spans="1:13" x14ac:dyDescent="0.3">
      <c r="A173" s="142" t="s">
        <v>115</v>
      </c>
      <c r="B173" s="258">
        <v>5</v>
      </c>
      <c r="C173" s="259">
        <f>IFERROR(B173*100/N80,"")</f>
        <v>0.2440214738897023</v>
      </c>
      <c r="D173" s="258">
        <v>22</v>
      </c>
      <c r="E173" s="259">
        <f>IFERROR(D173*100/O80,"")</f>
        <v>1.0004547521600728</v>
      </c>
      <c r="F173" s="258">
        <v>5</v>
      </c>
      <c r="G173" s="259">
        <f>IFERROR(F173*100/P80,"")</f>
        <v>0.20833333333333334</v>
      </c>
      <c r="H173" s="258">
        <v>3</v>
      </c>
      <c r="I173" s="259">
        <f>IFERROR(H173*100/Q80,"")</f>
        <v>0.13452914798206278</v>
      </c>
      <c r="J173" s="258">
        <v>3</v>
      </c>
      <c r="K173" s="259">
        <f>IFERROR(J173*100/R80,"")</f>
        <v>0.12975778546712802</v>
      </c>
      <c r="L173" s="258">
        <v>3</v>
      </c>
      <c r="M173" s="260">
        <f>IFERROR(L173*100/S80,"")</f>
        <v>0.12494793835901707</v>
      </c>
    </row>
    <row r="174" spans="1:13" ht="33" x14ac:dyDescent="0.3">
      <c r="A174" s="142" t="s">
        <v>116</v>
      </c>
      <c r="B174" s="258">
        <v>5</v>
      </c>
      <c r="C174" s="259">
        <f>IFERROR(B174*100/B173,"")</f>
        <v>100</v>
      </c>
      <c r="D174" s="258">
        <v>22</v>
      </c>
      <c r="E174" s="259">
        <f>IFERROR(D174*100/D173,"")</f>
        <v>100</v>
      </c>
      <c r="F174" s="258">
        <v>5</v>
      </c>
      <c r="G174" s="259">
        <f>IFERROR(F174*100/F173,"")</f>
        <v>100</v>
      </c>
      <c r="H174" s="258">
        <v>3</v>
      </c>
      <c r="I174" s="259">
        <f>IFERROR(H174*100/H173,"")</f>
        <v>100</v>
      </c>
      <c r="J174" s="258">
        <v>3</v>
      </c>
      <c r="K174" s="259">
        <f>IFERROR(J174*100/J173,"")</f>
        <v>100</v>
      </c>
      <c r="L174" s="258">
        <v>3</v>
      </c>
      <c r="M174" s="260">
        <f>IFERROR(L174*100/L173,"")</f>
        <v>100</v>
      </c>
    </row>
    <row r="175" spans="1:13" x14ac:dyDescent="0.3">
      <c r="A175" s="103" t="s">
        <v>117</v>
      </c>
      <c r="B175" s="258">
        <v>709</v>
      </c>
      <c r="C175" s="259">
        <f>IFERROR(B175*100/(N80),"")</f>
        <v>34.602244997559787</v>
      </c>
      <c r="D175" s="258">
        <v>594</v>
      </c>
      <c r="E175" s="259">
        <f>IFERROR(D175*100/(O80),"")</f>
        <v>27.012278308321964</v>
      </c>
      <c r="F175" s="258">
        <v>741</v>
      </c>
      <c r="G175" s="259">
        <f>IFERROR(F175*100/(P80),"")</f>
        <v>30.875</v>
      </c>
      <c r="H175" s="258">
        <v>801</v>
      </c>
      <c r="I175" s="259">
        <f>IFERROR(H175*100/(Q80),"")</f>
        <v>35.91928251121076</v>
      </c>
      <c r="J175" s="258">
        <v>815</v>
      </c>
      <c r="K175" s="259">
        <f>IFERROR(J175*100/(R80),"")</f>
        <v>35.250865051903112</v>
      </c>
      <c r="L175" s="258">
        <v>830</v>
      </c>
      <c r="M175" s="260">
        <f>IFERROR(L175*100/(S80),"")</f>
        <v>34.568929612661393</v>
      </c>
    </row>
    <row r="176" spans="1:13" ht="33" x14ac:dyDescent="0.3">
      <c r="A176" s="142" t="s">
        <v>118</v>
      </c>
      <c r="B176" s="258">
        <v>709</v>
      </c>
      <c r="C176" s="259">
        <f>IFERROR(B176*100/B175,"")</f>
        <v>100</v>
      </c>
      <c r="D176" s="258">
        <v>594</v>
      </c>
      <c r="E176" s="259">
        <f>IFERROR(D176*100/D175,"")</f>
        <v>100</v>
      </c>
      <c r="F176" s="258">
        <v>741</v>
      </c>
      <c r="G176" s="259">
        <f>IFERROR(F176*100/F175,"")</f>
        <v>100</v>
      </c>
      <c r="H176" s="258">
        <v>801</v>
      </c>
      <c r="I176" s="259">
        <f>IFERROR(H176*100/H175,"")</f>
        <v>100</v>
      </c>
      <c r="J176" s="258">
        <v>815</v>
      </c>
      <c r="K176" s="259">
        <f>IFERROR(J176*100/J175,"")</f>
        <v>100</v>
      </c>
      <c r="L176" s="258">
        <v>830</v>
      </c>
      <c r="M176" s="260">
        <f>IFERROR(L176*100/L175,"")</f>
        <v>100</v>
      </c>
    </row>
    <row r="177" spans="1:28" ht="33" x14ac:dyDescent="0.3">
      <c r="A177" s="142" t="s">
        <v>119</v>
      </c>
      <c r="B177" s="258"/>
      <c r="C177" s="259">
        <f>IFERROR(B177*100/(B73+H73),"")</f>
        <v>0</v>
      </c>
      <c r="D177" s="258"/>
      <c r="E177" s="259">
        <f>IFERROR(D177*100/(B73+I73),"")</f>
        <v>0</v>
      </c>
      <c r="F177" s="258"/>
      <c r="G177" s="259">
        <f>IFERROR(F177*100/(D73+J73),"")</f>
        <v>0</v>
      </c>
      <c r="H177" s="258"/>
      <c r="I177" s="259">
        <f>IFERROR(H177*100/(E73+K73),"")</f>
        <v>0</v>
      </c>
      <c r="J177" s="258"/>
      <c r="K177" s="259">
        <f>IFERROR(J177*100/(F73+L73),"")</f>
        <v>0</v>
      </c>
      <c r="L177" s="258"/>
      <c r="M177" s="260">
        <f>IFERROR(L177*100/(G73+M73),"")</f>
        <v>0</v>
      </c>
    </row>
    <row r="178" spans="1:28" ht="33" x14ac:dyDescent="0.3">
      <c r="A178" s="142" t="s">
        <v>120</v>
      </c>
      <c r="B178" s="258">
        <v>11</v>
      </c>
      <c r="C178" s="259">
        <f>IFERROR(B178*100/(B73+H73),"")</f>
        <v>100</v>
      </c>
      <c r="D178" s="258">
        <v>13</v>
      </c>
      <c r="E178" s="259">
        <f>IFERROR(D178*100/(C73+I73),"")</f>
        <v>108.33333333333333</v>
      </c>
      <c r="F178" s="258">
        <v>14</v>
      </c>
      <c r="G178" s="259">
        <f>IFERROR(F178*100/(D73+J73),"")</f>
        <v>116.66666666666667</v>
      </c>
      <c r="H178" s="258">
        <v>15</v>
      </c>
      <c r="I178" s="259">
        <f>IFERROR(H178*100/(E73+K73),"")</f>
        <v>125</v>
      </c>
      <c r="J178" s="258">
        <v>15</v>
      </c>
      <c r="K178" s="259">
        <f>IFERROR(J178*100/(F73+L73),"")</f>
        <v>125</v>
      </c>
      <c r="L178" s="258">
        <v>16</v>
      </c>
      <c r="M178" s="260">
        <f>IFERROR(L178*100/(G73+M73),"")</f>
        <v>133.33333333333334</v>
      </c>
    </row>
    <row r="179" spans="1:28" x14ac:dyDescent="0.3">
      <c r="A179" s="142" t="s">
        <v>121</v>
      </c>
      <c r="B179" s="258">
        <v>11</v>
      </c>
      <c r="C179" s="259">
        <f>IFERROR(B179*100/N79,"")</f>
        <v>84.615384615384613</v>
      </c>
      <c r="D179" s="258">
        <v>13</v>
      </c>
      <c r="E179" s="259">
        <f>IFERROR(D179*100/O79,"")</f>
        <v>86.666666666666671</v>
      </c>
      <c r="F179" s="258">
        <v>14</v>
      </c>
      <c r="G179" s="259">
        <f>IFERROR(F179*100/P79,"")</f>
        <v>93.333333333333329</v>
      </c>
      <c r="H179" s="258">
        <v>15</v>
      </c>
      <c r="I179" s="259">
        <f>IFERROR(H179*100/Q79,"")</f>
        <v>100</v>
      </c>
      <c r="J179" s="258">
        <v>15</v>
      </c>
      <c r="K179" s="259">
        <f>IFERROR(J179*100/R79,"")</f>
        <v>100</v>
      </c>
      <c r="L179" s="258">
        <v>16</v>
      </c>
      <c r="M179" s="260">
        <f>IFERROR(L179*100/S79,"")</f>
        <v>100</v>
      </c>
    </row>
    <row r="180" spans="1:28" x14ac:dyDescent="0.3">
      <c r="A180" s="135" t="s">
        <v>122</v>
      </c>
      <c r="B180" s="258">
        <v>2</v>
      </c>
      <c r="C180" s="261">
        <f>IFERROR(B180*100/(B49+H49),"")</f>
        <v>20</v>
      </c>
      <c r="D180" s="258">
        <v>5</v>
      </c>
      <c r="E180" s="261">
        <f>IFERROR(D180*100/(C49+I49),"")</f>
        <v>50</v>
      </c>
      <c r="F180" s="258">
        <v>5</v>
      </c>
      <c r="G180" s="261">
        <f>IFERROR(F180*100/(D49+J49),"")</f>
        <v>50</v>
      </c>
      <c r="H180" s="258">
        <v>5</v>
      </c>
      <c r="I180" s="261">
        <f>IFERROR(H180*100/(E49+K49),"")</f>
        <v>45.454545454545453</v>
      </c>
      <c r="J180" s="258">
        <v>5</v>
      </c>
      <c r="K180" s="261">
        <f>IFERROR(J180*100/(F49+L49),"")</f>
        <v>45.454545454545453</v>
      </c>
      <c r="L180" s="258">
        <v>5</v>
      </c>
      <c r="M180" s="262">
        <f>IFERROR(L180*100/(G49+M49),"")</f>
        <v>45.454545454545453</v>
      </c>
      <c r="N180" s="150"/>
      <c r="O180" s="150"/>
      <c r="P180" s="150"/>
      <c r="Q180" s="150"/>
      <c r="R180" s="150"/>
      <c r="S180" s="150"/>
    </row>
    <row r="181" spans="1:28" ht="33" x14ac:dyDescent="0.3">
      <c r="A181" s="102" t="s">
        <v>123</v>
      </c>
      <c r="B181" s="258">
        <v>3</v>
      </c>
      <c r="C181" s="261">
        <f>IFERROR(B181*100/(B73+H73),"")</f>
        <v>27.272727272727273</v>
      </c>
      <c r="D181" s="258">
        <v>3</v>
      </c>
      <c r="E181" s="261">
        <f>IFERROR(D181*100/(C73+I73),"")</f>
        <v>25</v>
      </c>
      <c r="F181" s="258">
        <v>3</v>
      </c>
      <c r="G181" s="261">
        <f>IFERROR(F181*100/(D73+J73),"")</f>
        <v>25</v>
      </c>
      <c r="H181" s="258">
        <v>3</v>
      </c>
      <c r="I181" s="261">
        <f>IFERROR(H181*100/(E73+K73),"")</f>
        <v>25</v>
      </c>
      <c r="J181" s="258">
        <v>3</v>
      </c>
      <c r="K181" s="261">
        <f>IFERROR(J181*100/(F73+L73),"")</f>
        <v>25</v>
      </c>
      <c r="L181" s="258">
        <v>3</v>
      </c>
      <c r="M181" s="262">
        <f>IFERROR(L181*100/(G73+M73),"")</f>
        <v>25</v>
      </c>
      <c r="N181" s="150"/>
      <c r="O181" s="150"/>
      <c r="P181" s="150"/>
      <c r="Q181" s="150"/>
      <c r="R181" s="150"/>
      <c r="S181" s="150"/>
    </row>
    <row r="182" spans="1:28" x14ac:dyDescent="0.3">
      <c r="A182" s="151" t="s">
        <v>124</v>
      </c>
      <c r="B182" s="263"/>
      <c r="C182" s="264"/>
      <c r="D182" s="263"/>
      <c r="E182" s="264"/>
      <c r="F182" s="263"/>
      <c r="G182" s="264"/>
      <c r="H182" s="263"/>
      <c r="I182" s="264"/>
      <c r="J182" s="263"/>
      <c r="K182" s="264"/>
      <c r="L182" s="263"/>
      <c r="M182" s="265"/>
    </row>
    <row r="183" spans="1:28" s="155" customFormat="1" x14ac:dyDescent="0.3">
      <c r="A183" s="152" t="s">
        <v>125</v>
      </c>
      <c r="B183" s="152"/>
      <c r="C183" s="152"/>
      <c r="D183" s="152"/>
      <c r="E183" s="152"/>
      <c r="F183" s="152"/>
      <c r="G183" s="152"/>
      <c r="H183" s="152"/>
      <c r="I183" s="152"/>
      <c r="J183" s="152"/>
      <c r="K183" s="152"/>
      <c r="L183" s="152"/>
      <c r="M183" s="152"/>
      <c r="N183" s="1"/>
      <c r="O183" s="1"/>
      <c r="P183" s="1"/>
      <c r="Q183" s="1"/>
      <c r="R183" s="1"/>
      <c r="S183" s="1"/>
      <c r="T183" s="1"/>
      <c r="U183" s="1"/>
      <c r="V183" s="153"/>
      <c r="W183" s="153"/>
      <c r="X183" s="153"/>
      <c r="Y183" s="153"/>
      <c r="Z183" s="153"/>
      <c r="AA183" s="154"/>
    </row>
    <row r="184" spans="1:28" s="156" customFormat="1" ht="35.1" customHeight="1" x14ac:dyDescent="0.3">
      <c r="A184" s="150" t="s">
        <v>126</v>
      </c>
      <c r="B184" s="150"/>
      <c r="C184" s="150"/>
      <c r="D184" s="150"/>
      <c r="E184" s="150"/>
      <c r="F184" s="150"/>
      <c r="G184" s="150"/>
      <c r="H184" s="150"/>
      <c r="I184" s="150"/>
      <c r="J184" s="150"/>
      <c r="K184" s="150"/>
      <c r="L184" s="150"/>
      <c r="M184" s="150"/>
      <c r="N184" s="150"/>
      <c r="O184" s="150"/>
      <c r="P184" s="1"/>
      <c r="Q184" s="1"/>
      <c r="R184" s="1"/>
      <c r="S184" s="1"/>
      <c r="T184" s="1"/>
      <c r="U184" s="1"/>
      <c r="V184" s="1"/>
      <c r="W184" s="1"/>
      <c r="X184" s="153"/>
      <c r="Y184" s="153"/>
      <c r="Z184" s="153"/>
      <c r="AA184" s="153"/>
      <c r="AB184" s="153"/>
    </row>
    <row r="185" spans="1:28" s="156" customFormat="1" x14ac:dyDescent="0.2">
      <c r="A185" s="157" t="s">
        <v>50</v>
      </c>
      <c r="B185" s="158"/>
      <c r="C185" s="159"/>
      <c r="D185" s="159"/>
      <c r="E185" s="159"/>
      <c r="F185" s="159"/>
      <c r="G185" s="159"/>
      <c r="H185" s="159"/>
      <c r="I185" s="159"/>
      <c r="J185" s="159"/>
      <c r="K185" s="159"/>
      <c r="L185" s="159"/>
      <c r="M185" s="159"/>
      <c r="N185" s="159"/>
      <c r="O185" s="159"/>
      <c r="P185" s="159"/>
      <c r="Q185" s="159"/>
      <c r="R185" s="159"/>
    </row>
    <row r="186" spans="1:28" x14ac:dyDescent="0.3">
      <c r="A186" s="121"/>
      <c r="B186" s="160"/>
      <c r="C186" s="44"/>
      <c r="D186" s="44"/>
      <c r="E186" s="44"/>
      <c r="F186" s="44"/>
      <c r="G186" s="44"/>
      <c r="H186" s="44"/>
      <c r="I186" s="44"/>
      <c r="J186" s="44"/>
      <c r="K186" s="44"/>
      <c r="L186" s="44"/>
      <c r="M186" s="44"/>
      <c r="N186" s="44"/>
      <c r="O186" s="44"/>
      <c r="P186" s="44"/>
      <c r="Q186" s="44"/>
      <c r="R186" s="44"/>
    </row>
    <row r="187" spans="1:28" s="69" customFormat="1" x14ac:dyDescent="0.3">
      <c r="A187" s="161" t="s">
        <v>127</v>
      </c>
      <c r="B187" s="161"/>
      <c r="C187" s="161"/>
      <c r="D187" s="161"/>
      <c r="E187" s="161"/>
      <c r="F187" s="161"/>
      <c r="G187" s="161"/>
      <c r="H187" s="161"/>
      <c r="I187" s="161"/>
      <c r="J187" s="161"/>
      <c r="K187" s="161"/>
      <c r="L187" s="161"/>
      <c r="M187" s="161"/>
      <c r="U187" s="1"/>
    </row>
    <row r="188" spans="1:28" s="69" customFormat="1" x14ac:dyDescent="0.3">
      <c r="A188" s="388" t="s">
        <v>98</v>
      </c>
      <c r="B188" s="383">
        <v>2013</v>
      </c>
      <c r="C188" s="385"/>
      <c r="D188" s="383">
        <v>2014</v>
      </c>
      <c r="E188" s="385"/>
      <c r="F188" s="388">
        <v>2015</v>
      </c>
      <c r="G188" s="388"/>
      <c r="H188" s="383">
        <v>2016</v>
      </c>
      <c r="I188" s="385"/>
      <c r="J188" s="383">
        <v>2017</v>
      </c>
      <c r="K188" s="385"/>
      <c r="L188" s="383">
        <v>2018</v>
      </c>
      <c r="M188" s="385"/>
      <c r="U188" s="1"/>
    </row>
    <row r="189" spans="1:28" s="69" customFormat="1" x14ac:dyDescent="0.3">
      <c r="A189" s="380"/>
      <c r="B189" s="162" t="s">
        <v>128</v>
      </c>
      <c r="C189" s="162" t="s">
        <v>85</v>
      </c>
      <c r="D189" s="162" t="s">
        <v>128</v>
      </c>
      <c r="E189" s="162" t="s">
        <v>85</v>
      </c>
      <c r="F189" s="162" t="s">
        <v>128</v>
      </c>
      <c r="G189" s="162" t="s">
        <v>85</v>
      </c>
      <c r="H189" s="162" t="s">
        <v>128</v>
      </c>
      <c r="I189" s="162" t="s">
        <v>85</v>
      </c>
      <c r="J189" s="162" t="s">
        <v>128</v>
      </c>
      <c r="K189" s="162" t="s">
        <v>85</v>
      </c>
      <c r="L189" s="162" t="s">
        <v>128</v>
      </c>
      <c r="M189" s="162" t="s">
        <v>85</v>
      </c>
      <c r="U189" s="1"/>
    </row>
    <row r="190" spans="1:28" s="69" customFormat="1" x14ac:dyDescent="0.3">
      <c r="A190" s="163" t="s">
        <v>129</v>
      </c>
      <c r="B190" s="266">
        <v>10</v>
      </c>
      <c r="C190" s="267">
        <f>IF(B190=0,"",B190*100/H49)</f>
        <v>100</v>
      </c>
      <c r="D190" s="266">
        <v>78</v>
      </c>
      <c r="E190" s="267">
        <f>IF(D190=0,"",D190*100/I49)</f>
        <v>780</v>
      </c>
      <c r="F190" s="268">
        <v>82</v>
      </c>
      <c r="G190" s="267">
        <f>IF(F190=0,"",F190*100/J49)</f>
        <v>820</v>
      </c>
      <c r="H190" s="266">
        <v>82</v>
      </c>
      <c r="I190" s="267">
        <f>IF(H190=0,"",H190*100/K49)</f>
        <v>745.4545454545455</v>
      </c>
      <c r="J190" s="266">
        <v>82</v>
      </c>
      <c r="K190" s="267">
        <f>IF(J190=0,"",J190*100/L49)</f>
        <v>745.4545454545455</v>
      </c>
      <c r="L190" s="266">
        <v>82</v>
      </c>
      <c r="M190" s="269">
        <f>IF(L190=0,"",L190*100/M49)</f>
        <v>745.4545454545455</v>
      </c>
      <c r="N190" s="166"/>
      <c r="O190" s="166"/>
      <c r="P190" s="166"/>
      <c r="Q190" s="166"/>
      <c r="R190" s="166"/>
      <c r="S190" s="166"/>
      <c r="U190" s="1"/>
    </row>
    <row r="191" spans="1:28" s="69" customFormat="1" x14ac:dyDescent="0.3">
      <c r="A191" s="102" t="s">
        <v>130</v>
      </c>
      <c r="B191" s="226">
        <v>79</v>
      </c>
      <c r="C191" s="226"/>
      <c r="D191" s="226">
        <v>78</v>
      </c>
      <c r="E191" s="226"/>
      <c r="F191" s="226">
        <v>82</v>
      </c>
      <c r="G191" s="226"/>
      <c r="H191" s="226">
        <v>82</v>
      </c>
      <c r="I191" s="226"/>
      <c r="J191" s="226">
        <v>82</v>
      </c>
      <c r="K191" s="226"/>
      <c r="L191" s="226">
        <v>82</v>
      </c>
      <c r="M191" s="270"/>
      <c r="N191" s="166"/>
      <c r="O191" s="166"/>
      <c r="P191" s="166"/>
      <c r="Q191" s="166"/>
      <c r="R191" s="166"/>
      <c r="S191" s="166"/>
      <c r="U191" s="1"/>
    </row>
    <row r="192" spans="1:28" s="69" customFormat="1" x14ac:dyDescent="0.3">
      <c r="A192" s="102" t="s">
        <v>131</v>
      </c>
      <c r="B192" s="271">
        <v>64</v>
      </c>
      <c r="C192" s="227">
        <f>IF(B192=0,"",B192*100/B191)</f>
        <v>81.012658227848107</v>
      </c>
      <c r="D192" s="271">
        <v>44</v>
      </c>
      <c r="E192" s="227">
        <f>IF(D192=0,"",D192*100/D191)</f>
        <v>56.410256410256409</v>
      </c>
      <c r="F192" s="272">
        <v>57</v>
      </c>
      <c r="G192" s="227">
        <f>IF(F192=0,"",F192*100/F191)</f>
        <v>69.512195121951223</v>
      </c>
      <c r="H192" s="271">
        <v>60</v>
      </c>
      <c r="I192" s="227">
        <f>IF(H192=0,"",H192*100/H191)</f>
        <v>73.170731707317074</v>
      </c>
      <c r="J192" s="271">
        <v>60</v>
      </c>
      <c r="K192" s="227">
        <f>IF(J192=0,"",J192*100/J191)</f>
        <v>73.170731707317074</v>
      </c>
      <c r="L192" s="271">
        <v>60</v>
      </c>
      <c r="M192" s="229">
        <f>IF(L192=0,"",L192*100/L191)</f>
        <v>73.170731707317074</v>
      </c>
      <c r="N192" s="166"/>
      <c r="O192" s="166"/>
      <c r="P192" s="166"/>
      <c r="Q192" s="166"/>
      <c r="R192" s="166"/>
      <c r="S192" s="166"/>
      <c r="U192" s="1"/>
    </row>
    <row r="193" spans="1:21" s="69" customFormat="1" ht="33" x14ac:dyDescent="0.3">
      <c r="A193" s="137" t="s">
        <v>132</v>
      </c>
      <c r="B193" s="271">
        <v>56</v>
      </c>
      <c r="C193" s="227">
        <f>+IFERROR(B193*100/B192,"")</f>
        <v>87.5</v>
      </c>
      <c r="D193" s="271">
        <v>36</v>
      </c>
      <c r="E193" s="227">
        <f>+IFERROR(D193*100/D192,"")</f>
        <v>81.818181818181813</v>
      </c>
      <c r="F193" s="272">
        <v>47</v>
      </c>
      <c r="G193" s="227">
        <f>+IFERROR(F193*100/F192,"")</f>
        <v>82.456140350877192</v>
      </c>
      <c r="H193" s="271">
        <v>50</v>
      </c>
      <c r="I193" s="227">
        <f>+IFERROR(H193*100/H192,"")</f>
        <v>83.333333333333329</v>
      </c>
      <c r="J193" s="271">
        <v>50</v>
      </c>
      <c r="K193" s="227">
        <f>+IFERROR(J193*100/J192,"")</f>
        <v>83.333333333333329</v>
      </c>
      <c r="L193" s="271">
        <v>50</v>
      </c>
      <c r="M193" s="229">
        <f>+IFERROR(L193*100/L192,"")</f>
        <v>83.333333333333329</v>
      </c>
      <c r="N193" s="166"/>
      <c r="O193" s="166"/>
      <c r="P193" s="166"/>
      <c r="Q193" s="166"/>
      <c r="R193" s="166"/>
      <c r="S193" s="166"/>
      <c r="U193" s="1"/>
    </row>
    <row r="194" spans="1:21" s="69" customFormat="1" ht="33" x14ac:dyDescent="0.3">
      <c r="A194" s="137" t="s">
        <v>133</v>
      </c>
      <c r="B194" s="271">
        <v>8</v>
      </c>
      <c r="C194" s="227">
        <f>+IFERROR(B194*100/B192,"")</f>
        <v>12.5</v>
      </c>
      <c r="D194" s="271">
        <v>8</v>
      </c>
      <c r="E194" s="227">
        <f>+IFERROR(D194*100/D192,"")</f>
        <v>18.181818181818183</v>
      </c>
      <c r="F194" s="272">
        <v>10</v>
      </c>
      <c r="G194" s="227">
        <f>+IFERROR(F194*100/F192,"")</f>
        <v>17.543859649122808</v>
      </c>
      <c r="H194" s="271">
        <v>10</v>
      </c>
      <c r="I194" s="227">
        <f>+IFERROR(H194*100/H192,"")</f>
        <v>16.666666666666668</v>
      </c>
      <c r="J194" s="271">
        <v>10</v>
      </c>
      <c r="K194" s="227">
        <f>+IFERROR(J194*100/J192,"")</f>
        <v>16.666666666666668</v>
      </c>
      <c r="L194" s="271">
        <v>10</v>
      </c>
      <c r="M194" s="229">
        <f>+IFERROR(L194*100/L192,"")</f>
        <v>16.666666666666668</v>
      </c>
      <c r="N194" s="166"/>
      <c r="O194" s="166"/>
      <c r="P194" s="166"/>
      <c r="Q194" s="166"/>
      <c r="R194" s="166"/>
      <c r="S194" s="166"/>
      <c r="U194" s="1"/>
    </row>
    <row r="195" spans="1:21" s="69" customFormat="1" x14ac:dyDescent="0.3">
      <c r="A195" s="102" t="s">
        <v>134</v>
      </c>
      <c r="B195" s="271"/>
      <c r="C195" s="227" t="str">
        <f>IF(B195=0,"",B195*100/B49)</f>
        <v/>
      </c>
      <c r="D195" s="271"/>
      <c r="E195" s="227" t="str">
        <f>IF(D195=0,"",D195*100/C49)</f>
        <v/>
      </c>
      <c r="F195" s="272"/>
      <c r="G195" s="227" t="str">
        <f>IF(F195=0,"",F195*100/D49)</f>
        <v/>
      </c>
      <c r="H195" s="271"/>
      <c r="I195" s="227" t="str">
        <f>IF(H195=0,"",H195*100/E49)</f>
        <v/>
      </c>
      <c r="J195" s="271"/>
      <c r="K195" s="227" t="str">
        <f>IF(J195=0,"",J195*100/F49)</f>
        <v/>
      </c>
      <c r="L195" s="271"/>
      <c r="M195" s="229" t="str">
        <f>IF(L195=0,"",L195*100/G49)</f>
        <v/>
      </c>
      <c r="N195" s="166"/>
      <c r="O195" s="166"/>
      <c r="P195" s="166"/>
      <c r="Q195" s="166"/>
      <c r="R195" s="166"/>
      <c r="S195" s="166"/>
      <c r="U195" s="1"/>
    </row>
    <row r="196" spans="1:21" s="69" customFormat="1" x14ac:dyDescent="0.3">
      <c r="A196" s="102" t="s">
        <v>135</v>
      </c>
      <c r="B196" s="226"/>
      <c r="C196" s="226"/>
      <c r="D196" s="226"/>
      <c r="E196" s="226"/>
      <c r="F196" s="226"/>
      <c r="G196" s="226"/>
      <c r="H196" s="226"/>
      <c r="I196" s="226"/>
      <c r="J196" s="226"/>
      <c r="K196" s="27"/>
      <c r="L196" s="226"/>
      <c r="M196" s="270"/>
      <c r="N196" s="166"/>
      <c r="O196" s="166"/>
      <c r="P196" s="166"/>
      <c r="Q196" s="166"/>
      <c r="R196" s="166"/>
      <c r="S196" s="166"/>
      <c r="U196" s="1"/>
    </row>
    <row r="197" spans="1:21" s="69" customFormat="1" x14ac:dyDescent="0.3">
      <c r="A197" s="102" t="s">
        <v>136</v>
      </c>
      <c r="B197" s="271"/>
      <c r="C197" s="227" t="str">
        <f>IF(B197=0,"",B197*100/B196)</f>
        <v/>
      </c>
      <c r="D197" s="271"/>
      <c r="E197" s="227" t="str">
        <f>IF(D197=0,"",D197*100/D196)</f>
        <v/>
      </c>
      <c r="F197" s="272"/>
      <c r="G197" s="227" t="str">
        <f>IF(F197=0,"",F197*100/F196)</f>
        <v/>
      </c>
      <c r="H197" s="271"/>
      <c r="I197" s="227" t="str">
        <f>IF(H197=0,"",H197*100/H196)</f>
        <v/>
      </c>
      <c r="J197" s="271"/>
      <c r="K197" s="227" t="str">
        <f>IF(J197=0,"",J197*100/J196)</f>
        <v/>
      </c>
      <c r="L197" s="271"/>
      <c r="M197" s="229" t="str">
        <f>IF(L197=0,"",L197*100/L196)</f>
        <v/>
      </c>
      <c r="N197" s="166"/>
      <c r="O197" s="166"/>
      <c r="P197" s="166"/>
      <c r="Q197" s="166"/>
      <c r="R197" s="166"/>
      <c r="S197" s="166"/>
      <c r="U197" s="1"/>
    </row>
    <row r="198" spans="1:21" s="69" customFormat="1" ht="33" x14ac:dyDescent="0.3">
      <c r="A198" s="137" t="s">
        <v>137</v>
      </c>
      <c r="B198" s="167"/>
      <c r="C198" s="132" t="str">
        <f>+IFERROR(B198*100/B197,"")</f>
        <v/>
      </c>
      <c r="D198" s="167"/>
      <c r="E198" s="132" t="str">
        <f>+IFERROR(D198*100/D197,"")</f>
        <v/>
      </c>
      <c r="F198" s="168"/>
      <c r="G198" s="132" t="str">
        <f>+IFERROR(F198*100/F197,"")</f>
        <v/>
      </c>
      <c r="H198" s="167"/>
      <c r="I198" s="132" t="str">
        <f>+IFERROR(H198*100/H197,"")</f>
        <v/>
      </c>
      <c r="J198" s="167"/>
      <c r="K198" s="132" t="str">
        <f>+IFERROR(J198*100/J197,"")</f>
        <v/>
      </c>
      <c r="L198" s="167"/>
      <c r="M198" s="133" t="str">
        <f>+IFERROR(L198*100/L197,"")</f>
        <v/>
      </c>
      <c r="N198" s="166"/>
      <c r="O198" s="166"/>
      <c r="P198" s="166"/>
      <c r="Q198" s="166"/>
      <c r="R198" s="166"/>
      <c r="S198" s="166"/>
      <c r="U198" s="1"/>
    </row>
    <row r="199" spans="1:21" s="69" customFormat="1" ht="33" x14ac:dyDescent="0.3">
      <c r="A199" s="137" t="s">
        <v>138</v>
      </c>
      <c r="B199" s="167"/>
      <c r="C199" s="132" t="str">
        <f>+IFERROR(B199*100/B197,"")</f>
        <v/>
      </c>
      <c r="D199" s="167"/>
      <c r="E199" s="132" t="str">
        <f>+IFERROR(D199*100/D197,"")</f>
        <v/>
      </c>
      <c r="F199" s="168"/>
      <c r="G199" s="132" t="str">
        <f>+IFERROR(F199*100/F197,"")</f>
        <v/>
      </c>
      <c r="H199" s="167"/>
      <c r="I199" s="132" t="str">
        <f>+IFERROR(H199*100/H197,"")</f>
        <v/>
      </c>
      <c r="J199" s="167" t="str">
        <f t="shared" ref="J199" si="27">+IFERROR(I199*100/I197,"")</f>
        <v/>
      </c>
      <c r="K199" s="132" t="str">
        <f>+IFERROR(J199*100/J197,"")</f>
        <v/>
      </c>
      <c r="L199" s="167" t="str">
        <f t="shared" ref="L199" si="28">+IFERROR(K199*100/K197,"")</f>
        <v/>
      </c>
      <c r="M199" s="133" t="str">
        <f>+IFERROR(L199*100/L197,"")</f>
        <v/>
      </c>
      <c r="N199" s="166"/>
      <c r="O199" s="166"/>
      <c r="P199" s="166"/>
      <c r="Q199" s="166"/>
      <c r="R199" s="166"/>
      <c r="S199" s="166"/>
      <c r="U199" s="1"/>
    </row>
    <row r="200" spans="1:21" s="69" customFormat="1" ht="33" x14ac:dyDescent="0.3">
      <c r="A200" s="137" t="s">
        <v>139</v>
      </c>
      <c r="B200" s="273"/>
      <c r="C200" s="227">
        <f>+IFERROR(B200*100/H49,"")</f>
        <v>0</v>
      </c>
      <c r="D200" s="271"/>
      <c r="E200" s="227">
        <f>+IFERROR(D200*100/I49,"")</f>
        <v>0</v>
      </c>
      <c r="F200" s="272"/>
      <c r="G200" s="227">
        <f>+IFERROR(F200*100/J49,"")</f>
        <v>0</v>
      </c>
      <c r="H200" s="271"/>
      <c r="I200" s="227">
        <f>+IFERROR(H200*100/K49,"")</f>
        <v>0</v>
      </c>
      <c r="J200" s="271"/>
      <c r="K200" s="227">
        <f>+IFERROR(J200*100/L49,"")</f>
        <v>0</v>
      </c>
      <c r="L200" s="271"/>
      <c r="M200" s="229">
        <f>+IFERROR(L200*100/M49,"")</f>
        <v>0</v>
      </c>
      <c r="N200" s="166"/>
      <c r="O200" s="166"/>
      <c r="P200" s="166"/>
      <c r="Q200" s="166"/>
      <c r="R200" s="166"/>
      <c r="S200" s="166"/>
      <c r="U200" s="1"/>
    </row>
    <row r="201" spans="1:21" s="69" customFormat="1" ht="33" x14ac:dyDescent="0.3">
      <c r="A201" s="137" t="s">
        <v>140</v>
      </c>
      <c r="B201" s="273"/>
      <c r="C201" s="227">
        <f>+IFERROR(B201*100/H49,"")</f>
        <v>0</v>
      </c>
      <c r="D201" s="271"/>
      <c r="E201" s="227">
        <f>+IFERROR(D201*100/I49,"")</f>
        <v>0</v>
      </c>
      <c r="F201" s="272"/>
      <c r="G201" s="227">
        <f>+IFERROR(F201*100/J49,"")</f>
        <v>0</v>
      </c>
      <c r="H201" s="271"/>
      <c r="I201" s="227">
        <f>+IFERROR(H201*100/K49,"")</f>
        <v>0</v>
      </c>
      <c r="J201" s="271"/>
      <c r="K201" s="227">
        <f>+IFERROR(J201*100/L49,"")</f>
        <v>0</v>
      </c>
      <c r="L201" s="271"/>
      <c r="M201" s="229">
        <f>+IFERROR(L201*100/M49,"")</f>
        <v>0</v>
      </c>
      <c r="N201" s="166"/>
      <c r="O201" s="166"/>
      <c r="P201" s="166"/>
      <c r="Q201" s="166"/>
      <c r="R201" s="166"/>
      <c r="S201" s="166"/>
      <c r="U201" s="1"/>
    </row>
    <row r="202" spans="1:21" s="69" customFormat="1" ht="33" x14ac:dyDescent="0.3">
      <c r="A202" s="137" t="s">
        <v>141</v>
      </c>
      <c r="B202" s="271"/>
      <c r="C202" s="227">
        <f>IFERROR(B202*100/(B49+H49),"")</f>
        <v>0</v>
      </c>
      <c r="D202" s="271"/>
      <c r="E202" s="227">
        <f>IFERROR(D202*100/(C49+I49),"")</f>
        <v>0</v>
      </c>
      <c r="F202" s="272"/>
      <c r="G202" s="227">
        <f>IFERROR(F202*100/(D49+J49),"")</f>
        <v>0</v>
      </c>
      <c r="H202" s="271"/>
      <c r="I202" s="227">
        <f>IFERROR(H202*100/(K49+E49),"")</f>
        <v>0</v>
      </c>
      <c r="J202" s="271"/>
      <c r="K202" s="227">
        <f>IFERROR(J202*100/(F49+L49),"")</f>
        <v>0</v>
      </c>
      <c r="L202" s="271"/>
      <c r="M202" s="229">
        <f>IFERROR(L202*100/(G49+M49),"")</f>
        <v>0</v>
      </c>
      <c r="N202" s="166"/>
      <c r="O202" s="166"/>
      <c r="P202" s="166"/>
      <c r="Q202" s="166"/>
      <c r="R202" s="166"/>
      <c r="S202" s="166"/>
      <c r="U202" s="1"/>
    </row>
    <row r="203" spans="1:21" s="69" customFormat="1" ht="33" x14ac:dyDescent="0.3">
      <c r="A203" s="137" t="s">
        <v>142</v>
      </c>
      <c r="B203" s="271">
        <v>2</v>
      </c>
      <c r="C203" s="227">
        <f>IFERROR(B203*100/(N49+B55+H55),"")</f>
        <v>100</v>
      </c>
      <c r="D203" s="271">
        <v>3</v>
      </c>
      <c r="E203" s="227">
        <f>IFERROR(D203*100/(O49+C55+I55),"")</f>
        <v>100</v>
      </c>
      <c r="F203" s="272">
        <v>3</v>
      </c>
      <c r="G203" s="227">
        <f>IFERROR(F203*100/(P49+D55+J55),"")</f>
        <v>100</v>
      </c>
      <c r="H203" s="271">
        <v>3</v>
      </c>
      <c r="I203" s="227">
        <f>IFERROR(H203*100/(Q49+E55+K55),"")</f>
        <v>100</v>
      </c>
      <c r="J203" s="271">
        <v>3</v>
      </c>
      <c r="K203" s="227">
        <f>IFERROR(J203*100/(R49+F55+L55),"")</f>
        <v>100</v>
      </c>
      <c r="L203" s="271">
        <v>3</v>
      </c>
      <c r="M203" s="229">
        <f>IFERROR(L203*100/(S49+G55+M55),"")</f>
        <v>75</v>
      </c>
      <c r="N203" s="166"/>
      <c r="O203" s="166"/>
      <c r="P203" s="166"/>
      <c r="Q203" s="166"/>
      <c r="R203" s="166"/>
      <c r="S203" s="166"/>
      <c r="U203" s="1"/>
    </row>
    <row r="204" spans="1:21" s="69" customFormat="1" x14ac:dyDescent="0.2">
      <c r="A204" s="137" t="s">
        <v>143</v>
      </c>
      <c r="B204" s="271">
        <v>12</v>
      </c>
      <c r="C204" s="227">
        <f>+IFERROR(B204*100/N55,"")</f>
        <v>100</v>
      </c>
      <c r="D204" s="271">
        <v>13</v>
      </c>
      <c r="E204" s="227">
        <f>+IFERROR(D204*100/O55,"")</f>
        <v>100</v>
      </c>
      <c r="F204" s="272">
        <v>13</v>
      </c>
      <c r="G204" s="227">
        <f>+IFERROR(F204*100/P55,"")</f>
        <v>100</v>
      </c>
      <c r="H204" s="271">
        <v>14</v>
      </c>
      <c r="I204" s="227">
        <f>+IFERROR(H204*100/Q55,"")</f>
        <v>100</v>
      </c>
      <c r="J204" s="271">
        <v>14</v>
      </c>
      <c r="K204" s="227">
        <f>+IFERROR(J204*100/R55,"")</f>
        <v>100</v>
      </c>
      <c r="L204" s="271">
        <v>14</v>
      </c>
      <c r="M204" s="229">
        <f>+IFERROR(L204*100/S55,"")</f>
        <v>93.333333333333329</v>
      </c>
      <c r="N204" s="166"/>
      <c r="O204" s="166"/>
      <c r="P204" s="166"/>
      <c r="Q204" s="166"/>
      <c r="R204" s="166"/>
      <c r="S204" s="166"/>
    </row>
    <row r="205" spans="1:21" s="69" customFormat="1" ht="33" x14ac:dyDescent="0.2">
      <c r="A205" s="137" t="s">
        <v>144</v>
      </c>
      <c r="B205" s="271">
        <v>10</v>
      </c>
      <c r="C205" s="227">
        <f>+IFERROR(B205*100/($B$49+$H$49),"")</f>
        <v>100</v>
      </c>
      <c r="D205" s="271">
        <v>10</v>
      </c>
      <c r="E205" s="227">
        <f>+IFERROR(D205*100/($C$49+$I$49),"")</f>
        <v>100</v>
      </c>
      <c r="F205" s="272">
        <v>10</v>
      </c>
      <c r="G205" s="227">
        <f>+IFERROR(F205*100/($D$49+$J$49),"")</f>
        <v>100</v>
      </c>
      <c r="H205" s="271">
        <v>10</v>
      </c>
      <c r="I205" s="227">
        <f>+IFERROR(H205*100/($E$49+$K$49),"")</f>
        <v>90.909090909090907</v>
      </c>
      <c r="J205" s="271">
        <v>11</v>
      </c>
      <c r="K205" s="227">
        <f>+IFERROR(J205*100/($F$49+$L$49),"")</f>
        <v>100</v>
      </c>
      <c r="L205" s="271">
        <v>11</v>
      </c>
      <c r="M205" s="229">
        <f>+IFERROR(L205*100/($G$49+$M$49),"")</f>
        <v>100</v>
      </c>
      <c r="N205" s="166"/>
      <c r="O205" s="166"/>
      <c r="P205" s="166"/>
      <c r="Q205" s="166"/>
      <c r="R205" s="166"/>
      <c r="S205" s="166"/>
    </row>
    <row r="206" spans="1:21" s="69" customFormat="1" ht="33" x14ac:dyDescent="0.2">
      <c r="A206" s="137" t="s">
        <v>145</v>
      </c>
      <c r="B206" s="271"/>
      <c r="C206" s="227">
        <f>+IFERROR(B206*100/($B$49+$H$49),"")</f>
        <v>0</v>
      </c>
      <c r="D206" s="271"/>
      <c r="E206" s="227">
        <f>+IFERROR(D206*100/($C$49+$I$49),"")</f>
        <v>0</v>
      </c>
      <c r="F206" s="272"/>
      <c r="G206" s="227">
        <f>+IFERROR(F206*100/($D$49+$J$49),"")</f>
        <v>0</v>
      </c>
      <c r="H206" s="271"/>
      <c r="I206" s="227">
        <f>+IFERROR(H206*100/($E$49+$K$49),"")</f>
        <v>0</v>
      </c>
      <c r="J206" s="271"/>
      <c r="K206" s="227">
        <f>+IFERROR(J206*100/($F$49+$L$49),"")</f>
        <v>0</v>
      </c>
      <c r="L206" s="271"/>
      <c r="M206" s="229">
        <f>+IFERROR(L206*100/($G$49+$M$49),"")</f>
        <v>0</v>
      </c>
      <c r="N206" s="166"/>
      <c r="O206" s="166"/>
      <c r="P206" s="166"/>
      <c r="Q206" s="166"/>
      <c r="R206" s="166"/>
      <c r="S206" s="166"/>
    </row>
    <row r="207" spans="1:21" s="69" customFormat="1" x14ac:dyDescent="0.2">
      <c r="A207" s="137" t="s">
        <v>146</v>
      </c>
      <c r="B207" s="271">
        <v>13</v>
      </c>
      <c r="C207" s="227">
        <f>+IFERROR(B207*100/$N$79,"")</f>
        <v>100</v>
      </c>
      <c r="D207" s="271">
        <v>15</v>
      </c>
      <c r="E207" s="227">
        <f>+IFERROR(D207*100/$O$79,"")</f>
        <v>100</v>
      </c>
      <c r="F207" s="272">
        <v>15</v>
      </c>
      <c r="G207" s="227">
        <f>+IFERROR(F207*100/$P$79,"")</f>
        <v>100</v>
      </c>
      <c r="H207" s="271">
        <v>15</v>
      </c>
      <c r="I207" s="227">
        <f>+IFERROR(H207*100/$Q$79,"")</f>
        <v>100</v>
      </c>
      <c r="J207" s="271">
        <v>15</v>
      </c>
      <c r="K207" s="227">
        <f>+IFERROR(J207*100/$R$79,"")</f>
        <v>100</v>
      </c>
      <c r="L207" s="271">
        <v>16</v>
      </c>
      <c r="M207" s="229">
        <f>+IFERROR(L207*100/$S$79,"")</f>
        <v>100</v>
      </c>
      <c r="N207" s="166"/>
      <c r="O207" s="166"/>
      <c r="P207" s="166"/>
      <c r="Q207" s="166"/>
      <c r="R207" s="166"/>
      <c r="S207" s="166"/>
    </row>
    <row r="208" spans="1:21" s="69" customFormat="1" ht="33" x14ac:dyDescent="0.2">
      <c r="A208" s="137" t="s">
        <v>147</v>
      </c>
      <c r="B208" s="271">
        <v>13</v>
      </c>
      <c r="C208" s="227">
        <f>+IFERROR(B208*100/$N$79,"")</f>
        <v>100</v>
      </c>
      <c r="D208" s="271">
        <v>15</v>
      </c>
      <c r="E208" s="227">
        <f>+IFERROR(D208*100/$O$79,"")</f>
        <v>100</v>
      </c>
      <c r="F208" s="272">
        <v>15</v>
      </c>
      <c r="G208" s="227">
        <f>+IFERROR(F208*100/$P$79,"")</f>
        <v>100</v>
      </c>
      <c r="H208" s="271">
        <v>15</v>
      </c>
      <c r="I208" s="227">
        <f>+IFERROR(H208*100/$Q$79,"")</f>
        <v>100</v>
      </c>
      <c r="J208" s="271">
        <v>15</v>
      </c>
      <c r="K208" s="227">
        <f>+IFERROR(J208*100/$R$79,"")</f>
        <v>100</v>
      </c>
      <c r="L208" s="271">
        <v>15</v>
      </c>
      <c r="M208" s="229">
        <f>+IFERROR(L208*100/$S$79,"")</f>
        <v>93.75</v>
      </c>
      <c r="N208" s="166"/>
      <c r="O208" s="166"/>
      <c r="P208" s="166"/>
      <c r="Q208" s="166"/>
      <c r="R208" s="166"/>
      <c r="S208" s="166"/>
    </row>
    <row r="209" spans="1:31" s="69" customFormat="1" ht="33" x14ac:dyDescent="0.2">
      <c r="A209" s="137" t="s">
        <v>148</v>
      </c>
      <c r="B209" s="271">
        <v>13</v>
      </c>
      <c r="C209" s="227">
        <f>+IFERROR(B209*100/$N$79,"")</f>
        <v>100</v>
      </c>
      <c r="D209" s="271">
        <v>15</v>
      </c>
      <c r="E209" s="227">
        <f>+IFERROR(D209*100/$O$79,"")</f>
        <v>100</v>
      </c>
      <c r="F209" s="272">
        <v>15</v>
      </c>
      <c r="G209" s="227">
        <f>+IFERROR(F209*100/$P$79,"")</f>
        <v>100</v>
      </c>
      <c r="H209" s="271">
        <v>15</v>
      </c>
      <c r="I209" s="227">
        <f>+IFERROR(H209*100/$Q$79,"")</f>
        <v>100</v>
      </c>
      <c r="J209" s="271">
        <v>15</v>
      </c>
      <c r="K209" s="227">
        <f>+IFERROR(J209*100/$R$79,"")</f>
        <v>100</v>
      </c>
      <c r="L209" s="271">
        <v>16</v>
      </c>
      <c r="M209" s="229">
        <f>+IFERROR(L209*100/$S$79,"")</f>
        <v>100</v>
      </c>
      <c r="N209" s="166"/>
      <c r="O209" s="166"/>
      <c r="P209" s="166"/>
      <c r="Q209" s="166"/>
      <c r="R209" s="166"/>
      <c r="S209" s="166"/>
    </row>
    <row r="210" spans="1:31" s="69" customFormat="1" ht="33" x14ac:dyDescent="0.2">
      <c r="A210" s="169" t="s">
        <v>149</v>
      </c>
      <c r="B210" s="271">
        <v>4</v>
      </c>
      <c r="C210" s="227">
        <f>IF(B210=0,"",B210*100/(B49+H49))</f>
        <v>40</v>
      </c>
      <c r="D210" s="271">
        <v>4</v>
      </c>
      <c r="E210" s="227">
        <f>IF(D210=0,"",D210*100/(C49+I49))</f>
        <v>40</v>
      </c>
      <c r="F210" s="272">
        <v>4</v>
      </c>
      <c r="G210" s="227">
        <f>IF(F210=0,"",F210*100/(D49+J49))</f>
        <v>40</v>
      </c>
      <c r="H210" s="271">
        <v>4</v>
      </c>
      <c r="I210" s="227">
        <f>IF(H210=0,"",H210*100/(E49+K49))</f>
        <v>36.363636363636367</v>
      </c>
      <c r="J210" s="271">
        <v>4</v>
      </c>
      <c r="K210" s="227">
        <f>IF(J210=0,"",J210*100/(F49+L49))</f>
        <v>36.363636363636367</v>
      </c>
      <c r="L210" s="271">
        <v>4</v>
      </c>
      <c r="M210" s="229">
        <f>IF(L210=0,"",L210*100/(G49+M49))</f>
        <v>36.363636363636367</v>
      </c>
      <c r="N210" s="150"/>
      <c r="O210" s="150"/>
      <c r="P210" s="150"/>
      <c r="Q210" s="150"/>
      <c r="R210" s="150"/>
      <c r="S210" s="150"/>
    </row>
    <row r="211" spans="1:31" s="69" customFormat="1" ht="49.5" x14ac:dyDescent="0.2">
      <c r="A211" s="151" t="s">
        <v>150</v>
      </c>
      <c r="B211" s="274">
        <v>8</v>
      </c>
      <c r="C211" s="232">
        <f>IF(B211=0,"",B211*100/(B49+H49))</f>
        <v>80</v>
      </c>
      <c r="D211" s="274">
        <v>8</v>
      </c>
      <c r="E211" s="232">
        <f>IF(D211=0,"",D211*100/(C49+I49))</f>
        <v>80</v>
      </c>
      <c r="F211" s="275">
        <v>8</v>
      </c>
      <c r="G211" s="232">
        <f>IF(F211=0,"",F211*100/(E49+K49))</f>
        <v>72.727272727272734</v>
      </c>
      <c r="H211" s="274">
        <v>8</v>
      </c>
      <c r="I211" s="232">
        <f>IF(H211=0,"",H211*100/(E49+K49))</f>
        <v>72.727272727272734</v>
      </c>
      <c r="J211" s="274">
        <v>8</v>
      </c>
      <c r="K211" s="232">
        <f>IF(J211=0,"",J211*100/(F49+L49))</f>
        <v>72.727272727272734</v>
      </c>
      <c r="L211" s="274">
        <v>8</v>
      </c>
      <c r="M211" s="233">
        <f>IF(L211=0,"",L211*100/(G49+M49))</f>
        <v>72.727272727272734</v>
      </c>
      <c r="N211" s="150"/>
      <c r="O211" s="150"/>
      <c r="P211" s="150"/>
      <c r="Q211" s="150"/>
      <c r="R211" s="150"/>
      <c r="S211" s="150"/>
    </row>
    <row r="212" spans="1:31" s="69" customFormat="1" x14ac:dyDescent="0.2">
      <c r="A212" s="171"/>
      <c r="B212" s="171"/>
      <c r="C212" s="172"/>
      <c r="D212" s="172"/>
      <c r="E212" s="172"/>
      <c r="F212" s="172"/>
      <c r="G212" s="172"/>
      <c r="H212" s="172"/>
      <c r="I212" s="172"/>
      <c r="J212" s="172"/>
      <c r="K212" s="172"/>
      <c r="L212" s="172"/>
      <c r="M212" s="172"/>
      <c r="N212" s="172"/>
      <c r="O212" s="172"/>
      <c r="P212" s="172"/>
      <c r="Q212" s="172"/>
      <c r="R212" s="172"/>
      <c r="S212" s="173"/>
      <c r="T212" s="173"/>
      <c r="U212" s="173"/>
      <c r="V212" s="173"/>
      <c r="W212" s="173"/>
      <c r="X212" s="173"/>
      <c r="Y212" s="173"/>
      <c r="Z212" s="173"/>
      <c r="AA212" s="173"/>
      <c r="AB212" s="173"/>
      <c r="AC212" s="173"/>
      <c r="AD212" s="173"/>
      <c r="AE212" s="173"/>
    </row>
    <row r="213" spans="1:31" s="69" customFormat="1" x14ac:dyDescent="0.2">
      <c r="A213" s="161" t="s">
        <v>127</v>
      </c>
      <c r="B213" s="161"/>
      <c r="C213" s="161"/>
      <c r="D213" s="161"/>
      <c r="E213" s="161"/>
      <c r="F213" s="161"/>
      <c r="G213" s="161"/>
      <c r="H213" s="161"/>
      <c r="I213" s="161"/>
      <c r="J213" s="161"/>
      <c r="K213" s="161"/>
      <c r="L213" s="161"/>
      <c r="M213" s="161"/>
      <c r="N213" s="161"/>
      <c r="O213" s="161"/>
      <c r="P213" s="161"/>
      <c r="Q213" s="161"/>
      <c r="R213" s="161"/>
      <c r="S213" s="161"/>
    </row>
    <row r="214" spans="1:31" s="69" customFormat="1" x14ac:dyDescent="0.2">
      <c r="A214" s="380" t="s">
        <v>151</v>
      </c>
      <c r="B214" s="383">
        <v>2013</v>
      </c>
      <c r="C214" s="384"/>
      <c r="D214" s="385"/>
      <c r="E214" s="383">
        <v>2014</v>
      </c>
      <c r="F214" s="384"/>
      <c r="G214" s="385"/>
      <c r="H214" s="386">
        <v>2015</v>
      </c>
      <c r="I214" s="387"/>
      <c r="J214" s="387"/>
      <c r="K214" s="386">
        <v>2016</v>
      </c>
      <c r="L214" s="387"/>
      <c r="M214" s="387"/>
      <c r="N214" s="383">
        <v>2017</v>
      </c>
      <c r="O214" s="384"/>
      <c r="P214" s="385"/>
      <c r="Q214" s="383">
        <v>2018</v>
      </c>
      <c r="R214" s="384"/>
      <c r="S214" s="385"/>
    </row>
    <row r="215" spans="1:31" s="69" customFormat="1" x14ac:dyDescent="0.2">
      <c r="A215" s="381"/>
      <c r="B215" s="162" t="s">
        <v>152</v>
      </c>
      <c r="C215" s="386" t="s">
        <v>153</v>
      </c>
      <c r="D215" s="389"/>
      <c r="E215" s="162" t="s">
        <v>152</v>
      </c>
      <c r="F215" s="386" t="s">
        <v>153</v>
      </c>
      <c r="G215" s="389"/>
      <c r="H215" s="162" t="s">
        <v>152</v>
      </c>
      <c r="I215" s="386" t="s">
        <v>153</v>
      </c>
      <c r="J215" s="389"/>
      <c r="K215" s="162" t="s">
        <v>152</v>
      </c>
      <c r="L215" s="386" t="s">
        <v>153</v>
      </c>
      <c r="M215" s="389"/>
      <c r="N215" s="162" t="s">
        <v>152</v>
      </c>
      <c r="O215" s="386" t="s">
        <v>153</v>
      </c>
      <c r="P215" s="389"/>
      <c r="Q215" s="162" t="s">
        <v>152</v>
      </c>
      <c r="R215" s="386" t="s">
        <v>153</v>
      </c>
      <c r="S215" s="389"/>
    </row>
    <row r="216" spans="1:31" s="69" customFormat="1" x14ac:dyDescent="0.2">
      <c r="A216" s="382"/>
      <c r="B216" s="162" t="s">
        <v>84</v>
      </c>
      <c r="C216" s="162" t="s">
        <v>84</v>
      </c>
      <c r="D216" s="162" t="s">
        <v>85</v>
      </c>
      <c r="E216" s="162" t="s">
        <v>84</v>
      </c>
      <c r="F216" s="162" t="s">
        <v>84</v>
      </c>
      <c r="G216" s="162" t="s">
        <v>85</v>
      </c>
      <c r="H216" s="162" t="s">
        <v>84</v>
      </c>
      <c r="I216" s="162" t="s">
        <v>84</v>
      </c>
      <c r="J216" s="162" t="s">
        <v>85</v>
      </c>
      <c r="K216" s="162" t="s">
        <v>84</v>
      </c>
      <c r="L216" s="162" t="s">
        <v>84</v>
      </c>
      <c r="M216" s="162" t="s">
        <v>85</v>
      </c>
      <c r="N216" s="162" t="s">
        <v>84</v>
      </c>
      <c r="O216" s="162" t="s">
        <v>84</v>
      </c>
      <c r="P216" s="162" t="s">
        <v>85</v>
      </c>
      <c r="Q216" s="162" t="s">
        <v>84</v>
      </c>
      <c r="R216" s="162" t="s">
        <v>84</v>
      </c>
      <c r="S216" s="162" t="s">
        <v>85</v>
      </c>
    </row>
    <row r="217" spans="1:31" s="176" customFormat="1" ht="33" x14ac:dyDescent="0.2">
      <c r="A217" s="126" t="s">
        <v>154</v>
      </c>
      <c r="B217" s="174"/>
      <c r="C217" s="175"/>
      <c r="D217" s="164" t="str">
        <f t="shared" ref="D217:D235" si="29">IF(C217=0,"",C217*100/B217)</f>
        <v/>
      </c>
      <c r="E217" s="174"/>
      <c r="F217" s="175"/>
      <c r="G217" s="164" t="str">
        <f t="shared" ref="G217:G235" si="30">IF(F217=0,"",F217*100/E217)</f>
        <v/>
      </c>
      <c r="H217" s="174"/>
      <c r="I217" s="175"/>
      <c r="J217" s="164" t="str">
        <f t="shared" ref="J217:J235" si="31">IF(I217=0,"",I217*100/H217)</f>
        <v/>
      </c>
      <c r="K217" s="174"/>
      <c r="L217" s="175"/>
      <c r="M217" s="164" t="str">
        <f t="shared" ref="M217:M235" si="32">IF(L217=0,"",L217*100/K217)</f>
        <v/>
      </c>
      <c r="N217" s="174"/>
      <c r="O217" s="175"/>
      <c r="P217" s="164" t="str">
        <f t="shared" ref="P217:P235" si="33">IF(O217=0,"",O217*100/N217)</f>
        <v/>
      </c>
      <c r="Q217" s="174"/>
      <c r="R217" s="175"/>
      <c r="S217" s="165" t="str">
        <f t="shared" ref="S217:S235" si="34">IF(R217=0,"",R217*100/Q217)</f>
        <v/>
      </c>
    </row>
    <row r="218" spans="1:31" s="176" customFormat="1" ht="33" x14ac:dyDescent="0.2">
      <c r="A218" s="126" t="s">
        <v>155</v>
      </c>
      <c r="B218" s="177"/>
      <c r="C218" s="178"/>
      <c r="D218" s="132" t="str">
        <f t="shared" si="29"/>
        <v/>
      </c>
      <c r="E218" s="177"/>
      <c r="F218" s="178"/>
      <c r="G218" s="132" t="str">
        <f t="shared" si="30"/>
        <v/>
      </c>
      <c r="H218" s="177"/>
      <c r="I218" s="178"/>
      <c r="J218" s="132" t="str">
        <f t="shared" si="31"/>
        <v/>
      </c>
      <c r="K218" s="177"/>
      <c r="L218" s="178"/>
      <c r="M218" s="132" t="str">
        <f t="shared" si="32"/>
        <v/>
      </c>
      <c r="N218" s="177"/>
      <c r="O218" s="178"/>
      <c r="P218" s="132" t="str">
        <f t="shared" si="33"/>
        <v/>
      </c>
      <c r="Q218" s="177"/>
      <c r="R218" s="178"/>
      <c r="S218" s="133" t="str">
        <f t="shared" si="34"/>
        <v/>
      </c>
    </row>
    <row r="219" spans="1:31" s="69" customFormat="1" ht="33" x14ac:dyDescent="0.2">
      <c r="A219" s="142" t="s">
        <v>156</v>
      </c>
      <c r="B219" s="177"/>
      <c r="C219" s="167"/>
      <c r="D219" s="132" t="str">
        <f t="shared" si="29"/>
        <v/>
      </c>
      <c r="E219" s="177"/>
      <c r="F219" s="167"/>
      <c r="G219" s="132" t="str">
        <f t="shared" si="30"/>
        <v/>
      </c>
      <c r="H219" s="177"/>
      <c r="I219" s="167"/>
      <c r="J219" s="132" t="str">
        <f t="shared" si="31"/>
        <v/>
      </c>
      <c r="K219" s="177"/>
      <c r="L219" s="167"/>
      <c r="M219" s="132" t="str">
        <f t="shared" si="32"/>
        <v/>
      </c>
      <c r="N219" s="177"/>
      <c r="O219" s="167"/>
      <c r="P219" s="132" t="str">
        <f t="shared" si="33"/>
        <v/>
      </c>
      <c r="Q219" s="177"/>
      <c r="R219" s="167"/>
      <c r="S219" s="133" t="str">
        <f t="shared" si="34"/>
        <v/>
      </c>
    </row>
    <row r="220" spans="1:31" s="69" customFormat="1" ht="33" x14ac:dyDescent="0.2">
      <c r="A220" s="142" t="s">
        <v>157</v>
      </c>
      <c r="B220" s="177"/>
      <c r="C220" s="167"/>
      <c r="D220" s="132" t="str">
        <f t="shared" si="29"/>
        <v/>
      </c>
      <c r="E220" s="177"/>
      <c r="F220" s="167"/>
      <c r="G220" s="132" t="str">
        <f t="shared" si="30"/>
        <v/>
      </c>
      <c r="H220" s="177"/>
      <c r="I220" s="167"/>
      <c r="J220" s="132" t="str">
        <f t="shared" si="31"/>
        <v/>
      </c>
      <c r="K220" s="177"/>
      <c r="L220" s="167"/>
      <c r="M220" s="132" t="str">
        <f t="shared" si="32"/>
        <v/>
      </c>
      <c r="N220" s="177"/>
      <c r="O220" s="167"/>
      <c r="P220" s="132" t="str">
        <f t="shared" si="33"/>
        <v/>
      </c>
      <c r="Q220" s="177"/>
      <c r="R220" s="167"/>
      <c r="S220" s="133" t="str">
        <f t="shared" si="34"/>
        <v/>
      </c>
    </row>
    <row r="221" spans="1:31" s="69" customFormat="1" ht="33" x14ac:dyDescent="0.2">
      <c r="A221" s="142" t="s">
        <v>158</v>
      </c>
      <c r="B221" s="179" t="str">
        <f>IF(C219=0,"",(C219+C220))</f>
        <v/>
      </c>
      <c r="C221" s="167"/>
      <c r="D221" s="132" t="str">
        <f t="shared" si="29"/>
        <v/>
      </c>
      <c r="E221" s="179" t="str">
        <f>IF(F219=0,"",(F219+F220))</f>
        <v/>
      </c>
      <c r="F221" s="167"/>
      <c r="G221" s="132" t="str">
        <f t="shared" si="30"/>
        <v/>
      </c>
      <c r="H221" s="179" t="str">
        <f>IF(I219=0,"",(I219+I220))</f>
        <v/>
      </c>
      <c r="I221" s="131"/>
      <c r="J221" s="132" t="str">
        <f t="shared" si="31"/>
        <v/>
      </c>
      <c r="K221" s="179" t="str">
        <f>IF(L219=0,"",(L219+L220))</f>
        <v/>
      </c>
      <c r="L221" s="167"/>
      <c r="M221" s="132" t="str">
        <f t="shared" si="32"/>
        <v/>
      </c>
      <c r="N221" s="179" t="str">
        <f>IF(O219=0,"",(O219+O220))</f>
        <v/>
      </c>
      <c r="O221" s="167"/>
      <c r="P221" s="132" t="str">
        <f t="shared" si="33"/>
        <v/>
      </c>
      <c r="Q221" s="179" t="str">
        <f>IF(R219=0,"",(R219+R220))</f>
        <v/>
      </c>
      <c r="R221" s="167"/>
      <c r="S221" s="133" t="str">
        <f t="shared" si="34"/>
        <v/>
      </c>
    </row>
    <row r="222" spans="1:31" s="69" customFormat="1" ht="33" x14ac:dyDescent="0.2">
      <c r="A222" s="142" t="s">
        <v>159</v>
      </c>
      <c r="B222" s="179" t="str">
        <f>IF(C219=0,"",C219)</f>
        <v/>
      </c>
      <c r="C222" s="167"/>
      <c r="D222" s="132" t="str">
        <f t="shared" si="29"/>
        <v/>
      </c>
      <c r="E222" s="179" t="str">
        <f>IF(F219=0,"",F219)</f>
        <v/>
      </c>
      <c r="F222" s="167"/>
      <c r="G222" s="132" t="str">
        <f t="shared" si="30"/>
        <v/>
      </c>
      <c r="H222" s="179" t="str">
        <f>IF(I219=0,"",I219)</f>
        <v/>
      </c>
      <c r="I222" s="131"/>
      <c r="J222" s="132" t="str">
        <f t="shared" si="31"/>
        <v/>
      </c>
      <c r="K222" s="179" t="str">
        <f>IF(L219=0,"",L219)</f>
        <v/>
      </c>
      <c r="L222" s="167"/>
      <c r="M222" s="132" t="str">
        <f t="shared" si="32"/>
        <v/>
      </c>
      <c r="N222" s="179" t="str">
        <f>IF(O219=0,"",O219)</f>
        <v/>
      </c>
      <c r="O222" s="167"/>
      <c r="P222" s="132" t="str">
        <f t="shared" si="33"/>
        <v/>
      </c>
      <c r="Q222" s="179" t="str">
        <f>IF(R219=0,"",R219)</f>
        <v/>
      </c>
      <c r="R222" s="167"/>
      <c r="S222" s="133" t="str">
        <f t="shared" si="34"/>
        <v/>
      </c>
    </row>
    <row r="223" spans="1:31" s="69" customFormat="1" ht="33" x14ac:dyDescent="0.2">
      <c r="A223" s="142" t="s">
        <v>160</v>
      </c>
      <c r="B223" s="179" t="str">
        <f>IF(C220=0,"",C220)</f>
        <v/>
      </c>
      <c r="C223" s="167"/>
      <c r="D223" s="132" t="str">
        <f t="shared" si="29"/>
        <v/>
      </c>
      <c r="E223" s="179" t="str">
        <f>IF(F220=0,"",F220)</f>
        <v/>
      </c>
      <c r="F223" s="167"/>
      <c r="G223" s="132" t="str">
        <f t="shared" si="30"/>
        <v/>
      </c>
      <c r="H223" s="179" t="str">
        <f>IF(I220=0,"",I220)</f>
        <v/>
      </c>
      <c r="I223" s="131"/>
      <c r="J223" s="132" t="str">
        <f t="shared" si="31"/>
        <v/>
      </c>
      <c r="K223" s="179" t="str">
        <f>IF(L220=0,"",L220)</f>
        <v/>
      </c>
      <c r="L223" s="167"/>
      <c r="M223" s="132" t="str">
        <f t="shared" si="32"/>
        <v/>
      </c>
      <c r="N223" s="179" t="str">
        <f>IF(O220=0,"",O220)</f>
        <v/>
      </c>
      <c r="O223" s="167"/>
      <c r="P223" s="132" t="str">
        <f t="shared" si="33"/>
        <v/>
      </c>
      <c r="Q223" s="179" t="str">
        <f>IF(R220=0,"",R220)</f>
        <v/>
      </c>
      <c r="R223" s="167"/>
      <c r="S223" s="133" t="str">
        <f t="shared" si="34"/>
        <v/>
      </c>
    </row>
    <row r="224" spans="1:31" s="69" customFormat="1" ht="33" x14ac:dyDescent="0.2">
      <c r="A224" s="142" t="s">
        <v>161</v>
      </c>
      <c r="B224" s="179" t="str">
        <f>IF(C222=0,"",(C222+C223))</f>
        <v/>
      </c>
      <c r="C224" s="167"/>
      <c r="D224" s="132" t="str">
        <f t="shared" si="29"/>
        <v/>
      </c>
      <c r="E224" s="179" t="str">
        <f>IF(F222=0,"",(F222+F223))</f>
        <v/>
      </c>
      <c r="F224" s="167"/>
      <c r="G224" s="132" t="str">
        <f t="shared" si="30"/>
        <v/>
      </c>
      <c r="H224" s="179" t="str">
        <f>IF(I222=0,"",(I222+I223))</f>
        <v/>
      </c>
      <c r="I224" s="131"/>
      <c r="J224" s="132" t="str">
        <f t="shared" si="31"/>
        <v/>
      </c>
      <c r="K224" s="179" t="str">
        <f>IF(L222=0,"",(L222+L223))</f>
        <v/>
      </c>
      <c r="L224" s="167"/>
      <c r="M224" s="132" t="str">
        <f t="shared" si="32"/>
        <v/>
      </c>
      <c r="N224" s="179" t="str">
        <f>IF(O222=0,"",(O222+O223))</f>
        <v/>
      </c>
      <c r="O224" s="167"/>
      <c r="P224" s="132" t="str">
        <f t="shared" si="33"/>
        <v/>
      </c>
      <c r="Q224" s="179" t="str">
        <f>IF(R222=0,"",(R222+R223))</f>
        <v/>
      </c>
      <c r="R224" s="167"/>
      <c r="S224" s="133" t="str">
        <f t="shared" si="34"/>
        <v/>
      </c>
    </row>
    <row r="225" spans="1:31" s="69" customFormat="1" ht="33" x14ac:dyDescent="0.2">
      <c r="A225" s="116" t="s">
        <v>162</v>
      </c>
      <c r="B225" s="276">
        <v>594</v>
      </c>
      <c r="C225" s="178">
        <v>387</v>
      </c>
      <c r="D225" s="227">
        <f t="shared" si="29"/>
        <v>65.151515151515156</v>
      </c>
      <c r="E225" s="178">
        <v>741</v>
      </c>
      <c r="F225" s="178">
        <v>433</v>
      </c>
      <c r="G225" s="227">
        <f t="shared" si="30"/>
        <v>58.434547908232119</v>
      </c>
      <c r="H225" s="178">
        <v>801</v>
      </c>
      <c r="I225" s="178">
        <v>550</v>
      </c>
      <c r="J225" s="227">
        <f t="shared" si="31"/>
        <v>68.664169787765289</v>
      </c>
      <c r="K225" s="178">
        <v>815</v>
      </c>
      <c r="L225" s="178">
        <v>560</v>
      </c>
      <c r="M225" s="227">
        <f t="shared" si="32"/>
        <v>68.711656441717793</v>
      </c>
      <c r="N225" s="273">
        <v>830</v>
      </c>
      <c r="O225" s="178">
        <v>570</v>
      </c>
      <c r="P225" s="227">
        <f t="shared" si="33"/>
        <v>68.674698795180717</v>
      </c>
      <c r="Q225" s="273">
        <v>835</v>
      </c>
      <c r="R225" s="178">
        <v>575</v>
      </c>
      <c r="S225" s="229">
        <f t="shared" si="34"/>
        <v>68.862275449101801</v>
      </c>
    </row>
    <row r="226" spans="1:31" s="69" customFormat="1" ht="33" x14ac:dyDescent="0.2">
      <c r="A226" s="116" t="s">
        <v>163</v>
      </c>
      <c r="B226" s="178"/>
      <c r="C226" s="178"/>
      <c r="D226" s="227" t="str">
        <f t="shared" si="29"/>
        <v/>
      </c>
      <c r="E226" s="178"/>
      <c r="F226" s="178"/>
      <c r="G226" s="227" t="str">
        <f t="shared" si="30"/>
        <v/>
      </c>
      <c r="H226" s="178"/>
      <c r="I226" s="178"/>
      <c r="J226" s="227" t="str">
        <f t="shared" si="31"/>
        <v/>
      </c>
      <c r="K226" s="178"/>
      <c r="L226" s="178"/>
      <c r="M226" s="227" t="str">
        <f t="shared" si="32"/>
        <v/>
      </c>
      <c r="N226" s="273"/>
      <c r="O226" s="178"/>
      <c r="P226" s="227" t="str">
        <f t="shared" si="33"/>
        <v/>
      </c>
      <c r="Q226" s="273"/>
      <c r="R226" s="178"/>
      <c r="S226" s="229" t="str">
        <f t="shared" si="34"/>
        <v/>
      </c>
    </row>
    <row r="227" spans="1:31" s="69" customFormat="1" ht="33" x14ac:dyDescent="0.2">
      <c r="A227" s="142" t="s">
        <v>164</v>
      </c>
      <c r="B227" s="178">
        <v>382</v>
      </c>
      <c r="C227" s="178">
        <v>250</v>
      </c>
      <c r="D227" s="227">
        <f t="shared" si="29"/>
        <v>65.445026178010465</v>
      </c>
      <c r="E227" s="178">
        <v>405</v>
      </c>
      <c r="F227" s="178">
        <v>256</v>
      </c>
      <c r="G227" s="227">
        <f t="shared" si="30"/>
        <v>63.209876543209873</v>
      </c>
      <c r="H227" s="178">
        <v>520</v>
      </c>
      <c r="I227" s="178">
        <v>292</v>
      </c>
      <c r="J227" s="227">
        <f t="shared" si="31"/>
        <v>56.153846153846153</v>
      </c>
      <c r="K227" s="178">
        <v>526</v>
      </c>
      <c r="L227" s="178">
        <v>292</v>
      </c>
      <c r="M227" s="227">
        <f t="shared" si="32"/>
        <v>55.513307984790877</v>
      </c>
      <c r="N227" s="273">
        <v>526</v>
      </c>
      <c r="O227" s="271">
        <v>292</v>
      </c>
      <c r="P227" s="227">
        <f t="shared" si="33"/>
        <v>55.513307984790877</v>
      </c>
      <c r="Q227" s="273">
        <v>526</v>
      </c>
      <c r="R227" s="178">
        <v>292</v>
      </c>
      <c r="S227" s="229">
        <f t="shared" si="34"/>
        <v>55.513307984790877</v>
      </c>
    </row>
    <row r="228" spans="1:31" s="69" customFormat="1" ht="33" x14ac:dyDescent="0.2">
      <c r="A228" s="142" t="s">
        <v>165</v>
      </c>
      <c r="B228" s="178"/>
      <c r="C228" s="178"/>
      <c r="D228" s="227" t="str">
        <f t="shared" si="29"/>
        <v/>
      </c>
      <c r="E228" s="178"/>
      <c r="F228" s="178"/>
      <c r="G228" s="227" t="str">
        <f t="shared" si="30"/>
        <v/>
      </c>
      <c r="H228" s="178"/>
      <c r="I228" s="178"/>
      <c r="J228" s="227" t="str">
        <f t="shared" si="31"/>
        <v/>
      </c>
      <c r="K228" s="178">
        <v>526</v>
      </c>
      <c r="L228" s="178">
        <v>292</v>
      </c>
      <c r="M228" s="227">
        <f t="shared" si="32"/>
        <v>55.513307984790877</v>
      </c>
      <c r="N228" s="273"/>
      <c r="O228" s="271"/>
      <c r="P228" s="227" t="str">
        <f t="shared" si="33"/>
        <v/>
      </c>
      <c r="Q228" s="273"/>
      <c r="R228" s="178"/>
      <c r="S228" s="229" t="str">
        <f t="shared" si="34"/>
        <v/>
      </c>
    </row>
    <row r="229" spans="1:31" s="69" customFormat="1" ht="33" x14ac:dyDescent="0.2">
      <c r="A229" s="102" t="s">
        <v>166</v>
      </c>
      <c r="B229" s="277">
        <f>IF(C227=0,"",(C227+C228))</f>
        <v>250</v>
      </c>
      <c r="C229" s="271"/>
      <c r="D229" s="227" t="str">
        <f t="shared" si="29"/>
        <v/>
      </c>
      <c r="E229" s="277">
        <f>IF(F227=0,"",(F227+F228))</f>
        <v>256</v>
      </c>
      <c r="F229" s="271"/>
      <c r="G229" s="227" t="str">
        <f t="shared" si="30"/>
        <v/>
      </c>
      <c r="H229" s="277">
        <f>IF(I227=0,"",(I227+I228))</f>
        <v>292</v>
      </c>
      <c r="I229" s="226"/>
      <c r="J229" s="227" t="str">
        <f t="shared" si="31"/>
        <v/>
      </c>
      <c r="K229" s="277">
        <f>IF(L227=0,"",(L227+L228))</f>
        <v>584</v>
      </c>
      <c r="L229" s="271"/>
      <c r="M229" s="227" t="str">
        <f t="shared" si="32"/>
        <v/>
      </c>
      <c r="N229" s="277">
        <f>IF(O227=0,"",(O227+O228))</f>
        <v>292</v>
      </c>
      <c r="O229" s="271"/>
      <c r="P229" s="227" t="str">
        <f t="shared" si="33"/>
        <v/>
      </c>
      <c r="Q229" s="277">
        <f>IF(R227=0,"",(R227+R228))</f>
        <v>292</v>
      </c>
      <c r="R229" s="271"/>
      <c r="S229" s="229" t="str">
        <f t="shared" si="34"/>
        <v/>
      </c>
    </row>
    <row r="230" spans="1:31" s="69" customFormat="1" ht="33" x14ac:dyDescent="0.2">
      <c r="A230" s="102" t="s">
        <v>167</v>
      </c>
      <c r="B230" s="277">
        <f>IF(C227=0,"",C227)</f>
        <v>250</v>
      </c>
      <c r="C230" s="271"/>
      <c r="D230" s="227" t="str">
        <f t="shared" si="29"/>
        <v/>
      </c>
      <c r="E230" s="277">
        <f>IF(F227=0,"",F227)</f>
        <v>256</v>
      </c>
      <c r="F230" s="271"/>
      <c r="G230" s="227" t="str">
        <f t="shared" si="30"/>
        <v/>
      </c>
      <c r="H230" s="277">
        <f>IF(I227=0,"",I227)</f>
        <v>292</v>
      </c>
      <c r="I230" s="226"/>
      <c r="J230" s="227" t="str">
        <f t="shared" si="31"/>
        <v/>
      </c>
      <c r="K230" s="277">
        <f>IF(L227=0,"",L227)</f>
        <v>292</v>
      </c>
      <c r="L230" s="271"/>
      <c r="M230" s="227" t="str">
        <f t="shared" si="32"/>
        <v/>
      </c>
      <c r="N230" s="277">
        <f>IF(O227=0,"",O227)</f>
        <v>292</v>
      </c>
      <c r="O230" s="271"/>
      <c r="P230" s="227" t="str">
        <f t="shared" si="33"/>
        <v/>
      </c>
      <c r="Q230" s="277">
        <f>IF(R227=0,"",R227)</f>
        <v>292</v>
      </c>
      <c r="R230" s="271"/>
      <c r="S230" s="229" t="str">
        <f t="shared" si="34"/>
        <v/>
      </c>
    </row>
    <row r="231" spans="1:31" s="69" customFormat="1" ht="33" x14ac:dyDescent="0.2">
      <c r="A231" s="102" t="s">
        <v>248</v>
      </c>
      <c r="B231" s="277" t="str">
        <f>IF(C228=0,"",C228)</f>
        <v/>
      </c>
      <c r="C231" s="271">
        <v>67</v>
      </c>
      <c r="D231" s="227" t="e">
        <f t="shared" si="29"/>
        <v>#VALUE!</v>
      </c>
      <c r="E231" s="277" t="str">
        <f>IF(F228=0,"",F228)</f>
        <v/>
      </c>
      <c r="F231" s="271">
        <v>166</v>
      </c>
      <c r="G231" s="227" t="e">
        <f t="shared" si="30"/>
        <v>#VALUE!</v>
      </c>
      <c r="H231" s="277" t="str">
        <f>IF(I228=0,"",I228)</f>
        <v/>
      </c>
      <c r="I231" s="226">
        <v>153</v>
      </c>
      <c r="J231" s="431" t="e">
        <f t="shared" si="31"/>
        <v>#VALUE!</v>
      </c>
      <c r="K231" s="277">
        <f>IF(L228=0,"",L228)</f>
        <v>292</v>
      </c>
      <c r="L231" s="271">
        <v>173</v>
      </c>
      <c r="M231" s="227">
        <f t="shared" si="32"/>
        <v>59.246575342465754</v>
      </c>
      <c r="N231" s="277" t="str">
        <f>IF(O228=0,"",O228)</f>
        <v/>
      </c>
      <c r="O231" s="271">
        <v>173</v>
      </c>
      <c r="P231" s="227" t="e">
        <f t="shared" si="33"/>
        <v>#VALUE!</v>
      </c>
      <c r="Q231" s="277" t="str">
        <f>IF(R228=0,"",R228)</f>
        <v/>
      </c>
      <c r="R231" s="271">
        <v>173</v>
      </c>
      <c r="S231" s="229" t="e">
        <f t="shared" si="34"/>
        <v>#VALUE!</v>
      </c>
    </row>
    <row r="232" spans="1:31" s="69" customFormat="1" ht="33" x14ac:dyDescent="0.2">
      <c r="A232" s="102" t="s">
        <v>168</v>
      </c>
      <c r="B232" s="277" t="str">
        <f>IF(C230=0,"",(C230+C231))</f>
        <v/>
      </c>
      <c r="C232" s="271"/>
      <c r="D232" s="227" t="str">
        <f t="shared" si="29"/>
        <v/>
      </c>
      <c r="E232" s="277" t="str">
        <f>IF(F230=0,"",(F230+F231))</f>
        <v/>
      </c>
      <c r="F232" s="271"/>
      <c r="G232" s="227" t="str">
        <f t="shared" si="30"/>
        <v/>
      </c>
      <c r="H232" s="277" t="str">
        <f>IF(I230=0,"",(I230+I231))</f>
        <v/>
      </c>
      <c r="I232" s="226"/>
      <c r="J232" s="227" t="str">
        <f t="shared" si="31"/>
        <v/>
      </c>
      <c r="K232" s="277" t="str">
        <f>IF(L230=0,"",(L230+L231))</f>
        <v/>
      </c>
      <c r="L232" s="271"/>
      <c r="M232" s="227" t="str">
        <f t="shared" si="32"/>
        <v/>
      </c>
      <c r="N232" s="277" t="str">
        <f>IF(O230=0,"",(O230+O231))</f>
        <v/>
      </c>
      <c r="O232" s="271"/>
      <c r="P232" s="227" t="str">
        <f t="shared" si="33"/>
        <v/>
      </c>
      <c r="Q232" s="277" t="str">
        <f>IF(R230=0,"",(R230+R231))</f>
        <v/>
      </c>
      <c r="R232" s="271"/>
      <c r="S232" s="229" t="str">
        <f t="shared" si="34"/>
        <v/>
      </c>
    </row>
    <row r="233" spans="1:31" s="69" customFormat="1" x14ac:dyDescent="0.2">
      <c r="A233" s="102" t="s">
        <v>169</v>
      </c>
      <c r="B233" s="167"/>
      <c r="C233" s="167"/>
      <c r="D233" s="132" t="str">
        <f t="shared" si="29"/>
        <v/>
      </c>
      <c r="E233" s="167"/>
      <c r="F233" s="167"/>
      <c r="G233" s="132" t="str">
        <f t="shared" si="30"/>
        <v/>
      </c>
      <c r="H233" s="131"/>
      <c r="I233" s="131"/>
      <c r="J233" s="132" t="str">
        <f t="shared" si="31"/>
        <v/>
      </c>
      <c r="K233" s="167"/>
      <c r="L233" s="167"/>
      <c r="M233" s="132" t="str">
        <f t="shared" si="32"/>
        <v/>
      </c>
      <c r="N233" s="180"/>
      <c r="O233" s="167"/>
      <c r="P233" s="132" t="str">
        <f t="shared" si="33"/>
        <v/>
      </c>
      <c r="Q233" s="180"/>
      <c r="R233" s="167"/>
      <c r="S233" s="133" t="str">
        <f t="shared" si="34"/>
        <v/>
      </c>
    </row>
    <row r="234" spans="1:31" s="69" customFormat="1" ht="33" x14ac:dyDescent="0.2">
      <c r="A234" s="102" t="s">
        <v>170</v>
      </c>
      <c r="B234" s="167"/>
      <c r="C234" s="167"/>
      <c r="D234" s="132" t="str">
        <f t="shared" si="29"/>
        <v/>
      </c>
      <c r="E234" s="167"/>
      <c r="F234" s="167"/>
      <c r="G234" s="132" t="str">
        <f t="shared" si="30"/>
        <v/>
      </c>
      <c r="H234" s="131"/>
      <c r="I234" s="131"/>
      <c r="J234" s="132" t="str">
        <f t="shared" si="31"/>
        <v/>
      </c>
      <c r="K234" s="167"/>
      <c r="L234" s="167"/>
      <c r="M234" s="132" t="str">
        <f t="shared" si="32"/>
        <v/>
      </c>
      <c r="N234" s="180"/>
      <c r="O234" s="167"/>
      <c r="P234" s="132" t="str">
        <f t="shared" si="33"/>
        <v/>
      </c>
      <c r="Q234" s="180"/>
      <c r="R234" s="167"/>
      <c r="S234" s="133" t="str">
        <f t="shared" si="34"/>
        <v/>
      </c>
    </row>
    <row r="235" spans="1:31" s="69" customFormat="1" ht="33" x14ac:dyDescent="0.2">
      <c r="A235" s="102" t="s">
        <v>171</v>
      </c>
      <c r="B235" s="170"/>
      <c r="C235" s="170"/>
      <c r="D235" s="138" t="str">
        <f t="shared" si="29"/>
        <v/>
      </c>
      <c r="E235" s="170"/>
      <c r="F235" s="170"/>
      <c r="G235" s="138" t="str">
        <f t="shared" si="30"/>
        <v/>
      </c>
      <c r="H235" s="181"/>
      <c r="I235" s="181"/>
      <c r="J235" s="138" t="str">
        <f t="shared" si="31"/>
        <v/>
      </c>
      <c r="K235" s="170"/>
      <c r="L235" s="170"/>
      <c r="M235" s="138" t="str">
        <f t="shared" si="32"/>
        <v/>
      </c>
      <c r="N235" s="182"/>
      <c r="O235" s="170"/>
      <c r="P235" s="138" t="str">
        <f t="shared" si="33"/>
        <v/>
      </c>
      <c r="Q235" s="182"/>
      <c r="R235" s="170"/>
      <c r="S235" s="139" t="str">
        <f t="shared" si="34"/>
        <v/>
      </c>
    </row>
    <row r="236" spans="1:31" s="69" customFormat="1" x14ac:dyDescent="0.2">
      <c r="A236" s="392" t="s">
        <v>172</v>
      </c>
      <c r="B236" s="392"/>
      <c r="C236" s="392"/>
      <c r="D236" s="392"/>
      <c r="E236" s="392"/>
      <c r="F236" s="392"/>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2"/>
      <c r="AD236" s="392"/>
      <c r="AE236" s="392"/>
    </row>
    <row r="237" spans="1:31" s="69" customFormat="1" x14ac:dyDescent="0.3">
      <c r="A237" s="393" t="s">
        <v>173</v>
      </c>
      <c r="B237" s="39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row>
    <row r="238" spans="1:31" s="69" customFormat="1" x14ac:dyDescent="0.3">
      <c r="A238" s="394" t="s">
        <v>174</v>
      </c>
      <c r="B238" s="394"/>
      <c r="C238" s="394"/>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4"/>
      <c r="AE238" s="394"/>
    </row>
    <row r="239" spans="1:31" s="183" customFormat="1" x14ac:dyDescent="0.3">
      <c r="A239" s="395" t="s">
        <v>175</v>
      </c>
      <c r="B239" s="395"/>
      <c r="C239" s="395"/>
      <c r="D239" s="395"/>
      <c r="E239" s="395"/>
      <c r="F239" s="395"/>
      <c r="G239" s="395"/>
      <c r="H239" s="395"/>
      <c r="I239" s="395"/>
      <c r="J239" s="395"/>
      <c r="K239" s="395"/>
      <c r="L239" s="395"/>
      <c r="M239" s="395"/>
      <c r="N239" s="395"/>
      <c r="O239" s="395"/>
      <c r="P239" s="395"/>
      <c r="Q239" s="395"/>
      <c r="R239" s="395"/>
      <c r="S239" s="395"/>
      <c r="T239" s="395"/>
      <c r="U239" s="395"/>
      <c r="V239" s="395"/>
      <c r="W239" s="395"/>
      <c r="X239" s="395"/>
      <c r="Y239" s="395"/>
    </row>
    <row r="240" spans="1:31" s="183" customFormat="1" x14ac:dyDescent="0.3">
      <c r="A240" s="395" t="s">
        <v>176</v>
      </c>
      <c r="B240" s="395"/>
      <c r="C240" s="395"/>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row>
    <row r="242" spans="1:15" x14ac:dyDescent="0.3">
      <c r="A242" s="362"/>
      <c r="B242" s="362"/>
      <c r="C242" s="362"/>
      <c r="D242" s="362"/>
      <c r="E242" s="362"/>
      <c r="F242" s="362"/>
      <c r="G242" s="362"/>
      <c r="H242" s="362"/>
      <c r="I242" s="362"/>
      <c r="J242" s="362"/>
      <c r="K242" s="362"/>
      <c r="L242" s="362"/>
      <c r="M242" s="362"/>
      <c r="N242" s="362"/>
      <c r="O242" s="362"/>
    </row>
    <row r="243" spans="1:15" x14ac:dyDescent="0.3">
      <c r="A243" s="343" t="s">
        <v>98</v>
      </c>
      <c r="B243" s="390">
        <v>2013</v>
      </c>
      <c r="C243" s="390"/>
      <c r="D243" s="390">
        <v>2014</v>
      </c>
      <c r="E243" s="390"/>
      <c r="F243" s="391">
        <v>2015</v>
      </c>
      <c r="G243" s="391"/>
      <c r="H243" s="391">
        <v>2016</v>
      </c>
      <c r="I243" s="391"/>
      <c r="J243" s="390">
        <v>2017</v>
      </c>
      <c r="K243" s="390"/>
      <c r="L243" s="390">
        <v>2018</v>
      </c>
      <c r="M243" s="390"/>
    </row>
    <row r="244" spans="1:15" x14ac:dyDescent="0.3">
      <c r="A244" s="344"/>
      <c r="B244" s="184" t="s">
        <v>99</v>
      </c>
      <c r="C244" s="184" t="s">
        <v>85</v>
      </c>
      <c r="D244" s="184" t="s">
        <v>99</v>
      </c>
      <c r="E244" s="184" t="s">
        <v>85</v>
      </c>
      <c r="F244" s="184" t="s">
        <v>99</v>
      </c>
      <c r="G244" s="184" t="s">
        <v>85</v>
      </c>
      <c r="H244" s="184" t="s">
        <v>99</v>
      </c>
      <c r="I244" s="184" t="s">
        <v>85</v>
      </c>
      <c r="J244" s="184" t="s">
        <v>99</v>
      </c>
      <c r="K244" s="184" t="s">
        <v>85</v>
      </c>
      <c r="L244" s="184" t="s">
        <v>99</v>
      </c>
      <c r="M244" s="184" t="s">
        <v>85</v>
      </c>
    </row>
    <row r="245" spans="1:15" x14ac:dyDescent="0.3">
      <c r="A245" s="148" t="s">
        <v>177</v>
      </c>
      <c r="B245" s="399">
        <v>4</v>
      </c>
      <c r="C245" s="400"/>
      <c r="D245" s="399">
        <v>7</v>
      </c>
      <c r="E245" s="400"/>
      <c r="F245" s="399">
        <v>7</v>
      </c>
      <c r="G245" s="400"/>
      <c r="H245" s="399">
        <v>7</v>
      </c>
      <c r="I245" s="400"/>
      <c r="J245" s="401">
        <v>7</v>
      </c>
      <c r="K245" s="401"/>
      <c r="L245" s="401">
        <v>8</v>
      </c>
      <c r="M245" s="402"/>
    </row>
    <row r="246" spans="1:15" x14ac:dyDescent="0.3">
      <c r="A246" s="135" t="s">
        <v>178</v>
      </c>
      <c r="B246" s="247">
        <v>1</v>
      </c>
      <c r="C246" s="248">
        <f>IF(B246=0,"",B246*100/(B$249))</f>
        <v>25</v>
      </c>
      <c r="D246" s="247">
        <v>1</v>
      </c>
      <c r="E246" s="248">
        <f>IF(D246=0,"",D246*100/(D$249))</f>
        <v>25</v>
      </c>
      <c r="F246" s="249">
        <v>1</v>
      </c>
      <c r="G246" s="248">
        <f>IF(F246=0,"",F246*100/(F$249))</f>
        <v>16.666666666666668</v>
      </c>
      <c r="H246" s="247">
        <v>1</v>
      </c>
      <c r="I246" s="248">
        <f>IF(H246=0,"",H246*100/(H$249))</f>
        <v>16.666666666666668</v>
      </c>
      <c r="J246" s="247">
        <v>1</v>
      </c>
      <c r="K246" s="248">
        <f>IF(J246=0,"",J246*100/(J$249))</f>
        <v>16.666666666666668</v>
      </c>
      <c r="L246" s="247">
        <v>2</v>
      </c>
      <c r="M246" s="250">
        <f>IF(L246=0,"",L246*100/(L$249))</f>
        <v>28.571428571428573</v>
      </c>
    </row>
    <row r="247" spans="1:15" ht="33" x14ac:dyDescent="0.3">
      <c r="A247" s="135" t="s">
        <v>179</v>
      </c>
      <c r="B247" s="247">
        <v>1</v>
      </c>
      <c r="C247" s="248">
        <f>IF(B247=0,"",B247*100/(B$249))</f>
        <v>25</v>
      </c>
      <c r="D247" s="247">
        <v>1</v>
      </c>
      <c r="E247" s="248">
        <f>IF(D247=0,"",D247*100/(D$249))</f>
        <v>25</v>
      </c>
      <c r="F247" s="249">
        <v>2</v>
      </c>
      <c r="G247" s="248">
        <f>IF(F247=0,"",F247*100/(F$249))</f>
        <v>33.333333333333336</v>
      </c>
      <c r="H247" s="247">
        <v>2</v>
      </c>
      <c r="I247" s="248">
        <f>IF(H247=0,"",H247*100/(H$249))</f>
        <v>33.333333333333336</v>
      </c>
      <c r="J247" s="247">
        <v>2</v>
      </c>
      <c r="K247" s="248">
        <f>IF(J247=0,"",J247*100/(J$249))</f>
        <v>33.333333333333336</v>
      </c>
      <c r="L247" s="247">
        <v>1</v>
      </c>
      <c r="M247" s="250">
        <f>IF(L247=0,"",L247*100/(L$249))</f>
        <v>14.285714285714286</v>
      </c>
    </row>
    <row r="248" spans="1:15" x14ac:dyDescent="0.3">
      <c r="A248" s="135" t="s">
        <v>180</v>
      </c>
      <c r="B248" s="247">
        <v>2</v>
      </c>
      <c r="C248" s="248">
        <f>IF(B248=0,"",B248*100/(B$249))</f>
        <v>50</v>
      </c>
      <c r="D248" s="247">
        <v>2</v>
      </c>
      <c r="E248" s="248">
        <f>IF(D248=0,"",D248*100/(D$249))</f>
        <v>50</v>
      </c>
      <c r="F248" s="249">
        <v>3</v>
      </c>
      <c r="G248" s="248">
        <f>IF(F248=0,"",F248*100/(F$249))</f>
        <v>50</v>
      </c>
      <c r="H248" s="247">
        <v>3</v>
      </c>
      <c r="I248" s="248">
        <f>IF(H248=0,"",H248*100/(H$249))</f>
        <v>50</v>
      </c>
      <c r="J248" s="247">
        <v>3</v>
      </c>
      <c r="K248" s="248">
        <f>IF(J248=0,"",J248*100/(J$249))</f>
        <v>50</v>
      </c>
      <c r="L248" s="247">
        <v>4</v>
      </c>
      <c r="M248" s="250">
        <f>IF(L248=0,"",L248*100/(L$249))</f>
        <v>57.142857142857146</v>
      </c>
    </row>
    <row r="249" spans="1:15" x14ac:dyDescent="0.3">
      <c r="A249" s="185" t="s">
        <v>181</v>
      </c>
      <c r="B249" s="396">
        <f t="shared" ref="B249" si="35">SUM(B246:B248)</f>
        <v>4</v>
      </c>
      <c r="C249" s="397"/>
      <c r="D249" s="396">
        <f t="shared" ref="D249" si="36">SUM(D246:D248)</f>
        <v>4</v>
      </c>
      <c r="E249" s="397"/>
      <c r="F249" s="396">
        <f t="shared" ref="F249" si="37">SUM(F246:F248)</f>
        <v>6</v>
      </c>
      <c r="G249" s="397"/>
      <c r="H249" s="396">
        <f t="shared" ref="H249" si="38">SUM(H246:H248)</f>
        <v>6</v>
      </c>
      <c r="I249" s="397"/>
      <c r="J249" s="396">
        <f t="shared" ref="J249" si="39">SUM(J246:J248)</f>
        <v>6</v>
      </c>
      <c r="K249" s="397"/>
      <c r="L249" s="396">
        <f t="shared" ref="L249" si="40">SUM(L246:L248)</f>
        <v>7</v>
      </c>
      <c r="M249" s="398"/>
    </row>
    <row r="251" spans="1:15" x14ac:dyDescent="0.3">
      <c r="A251" s="362"/>
      <c r="B251" s="403">
        <v>2013</v>
      </c>
      <c r="C251" s="403"/>
      <c r="D251" s="403">
        <v>2014</v>
      </c>
      <c r="E251" s="403"/>
      <c r="F251" s="403">
        <v>2015</v>
      </c>
      <c r="G251" s="403"/>
      <c r="H251" s="403">
        <v>2016</v>
      </c>
      <c r="I251" s="403"/>
      <c r="J251" s="403">
        <v>2017</v>
      </c>
      <c r="K251" s="403"/>
      <c r="L251" s="403">
        <v>2018</v>
      </c>
      <c r="M251" s="403"/>
      <c r="N251" s="362"/>
      <c r="O251" s="362"/>
    </row>
    <row r="252" spans="1:15" x14ac:dyDescent="0.3">
      <c r="A252" s="408"/>
      <c r="B252" s="186" t="s">
        <v>182</v>
      </c>
      <c r="C252" s="186" t="s">
        <v>183</v>
      </c>
      <c r="D252" s="186" t="s">
        <v>182</v>
      </c>
      <c r="E252" s="186" t="s">
        <v>183</v>
      </c>
      <c r="F252" s="186" t="s">
        <v>182</v>
      </c>
      <c r="G252" s="186" t="s">
        <v>183</v>
      </c>
      <c r="H252" s="186" t="s">
        <v>182</v>
      </c>
      <c r="I252" s="186" t="s">
        <v>183</v>
      </c>
      <c r="J252" s="186" t="s">
        <v>182</v>
      </c>
      <c r="K252" s="186" t="s">
        <v>183</v>
      </c>
      <c r="L252" s="186" t="s">
        <v>182</v>
      </c>
      <c r="M252" s="186" t="s">
        <v>183</v>
      </c>
    </row>
    <row r="253" spans="1:15" ht="33" x14ac:dyDescent="0.3">
      <c r="A253" s="187" t="s">
        <v>184</v>
      </c>
      <c r="B253" s="188" t="s">
        <v>218</v>
      </c>
      <c r="C253" s="188"/>
      <c r="D253" s="188" t="s">
        <v>218</v>
      </c>
      <c r="E253" s="188"/>
      <c r="F253" s="188" t="s">
        <v>218</v>
      </c>
      <c r="G253" s="188"/>
      <c r="H253" s="188" t="s">
        <v>218</v>
      </c>
      <c r="I253" s="188"/>
      <c r="J253" s="188" t="s">
        <v>218</v>
      </c>
      <c r="K253" s="189"/>
      <c r="L253" s="188" t="s">
        <v>218</v>
      </c>
      <c r="M253" s="189"/>
    </row>
    <row r="254" spans="1:15" x14ac:dyDescent="0.3">
      <c r="A254" s="121" t="s">
        <v>185</v>
      </c>
    </row>
    <row r="257" spans="1:28" x14ac:dyDescent="0.3">
      <c r="A257" s="404" t="s">
        <v>83</v>
      </c>
      <c r="B257" s="406">
        <v>2013</v>
      </c>
      <c r="C257" s="406"/>
      <c r="D257" s="406">
        <v>2014</v>
      </c>
      <c r="E257" s="406"/>
      <c r="F257" s="407">
        <v>2015</v>
      </c>
      <c r="G257" s="407"/>
      <c r="H257" s="407">
        <v>2016</v>
      </c>
      <c r="I257" s="407"/>
      <c r="J257" s="406">
        <v>2017</v>
      </c>
      <c r="K257" s="406"/>
      <c r="L257" s="406">
        <v>2018</v>
      </c>
      <c r="M257" s="406"/>
    </row>
    <row r="258" spans="1:28" x14ac:dyDescent="0.3">
      <c r="A258" s="405"/>
      <c r="B258" s="190" t="s">
        <v>186</v>
      </c>
      <c r="C258" s="190" t="s">
        <v>187</v>
      </c>
      <c r="D258" s="190" t="s">
        <v>186</v>
      </c>
      <c r="E258" s="190" t="s">
        <v>187</v>
      </c>
      <c r="F258" s="190" t="s">
        <v>186</v>
      </c>
      <c r="G258" s="190" t="s">
        <v>187</v>
      </c>
      <c r="H258" s="190" t="s">
        <v>186</v>
      </c>
      <c r="I258" s="190" t="s">
        <v>187</v>
      </c>
      <c r="J258" s="190" t="s">
        <v>186</v>
      </c>
      <c r="K258" s="190" t="s">
        <v>187</v>
      </c>
      <c r="L258" s="190" t="s">
        <v>186</v>
      </c>
      <c r="M258" s="190" t="s">
        <v>187</v>
      </c>
    </row>
    <row r="259" spans="1:28" s="156" customFormat="1" x14ac:dyDescent="0.2">
      <c r="A259" s="135" t="s">
        <v>188</v>
      </c>
      <c r="B259" s="191">
        <v>304</v>
      </c>
      <c r="C259" s="191"/>
      <c r="D259" s="191">
        <v>509</v>
      </c>
      <c r="E259" s="191"/>
      <c r="F259" s="191">
        <v>418</v>
      </c>
      <c r="G259" s="191"/>
      <c r="H259" s="191">
        <v>418</v>
      </c>
      <c r="I259" s="191"/>
      <c r="J259" s="191">
        <v>420</v>
      </c>
      <c r="K259" s="191"/>
      <c r="L259" s="191">
        <v>420</v>
      </c>
      <c r="M259" s="192"/>
    </row>
    <row r="260" spans="1:28" s="156" customFormat="1" x14ac:dyDescent="0.2">
      <c r="A260" s="135" t="s">
        <v>189</v>
      </c>
      <c r="B260" s="193">
        <v>124</v>
      </c>
      <c r="C260" s="193"/>
      <c r="D260" s="193">
        <v>126</v>
      </c>
      <c r="E260" s="193"/>
      <c r="F260" s="193">
        <v>166</v>
      </c>
      <c r="G260" s="193"/>
      <c r="H260" s="193">
        <v>176</v>
      </c>
      <c r="I260" s="193"/>
      <c r="J260" s="193">
        <v>180</v>
      </c>
      <c r="K260" s="193"/>
      <c r="L260" s="193">
        <v>180</v>
      </c>
      <c r="M260" s="194"/>
    </row>
    <row r="261" spans="1:28" s="156" customFormat="1" x14ac:dyDescent="0.2">
      <c r="A261" s="135" t="s">
        <v>190</v>
      </c>
      <c r="B261" s="193">
        <v>326</v>
      </c>
      <c r="C261" s="193"/>
      <c r="D261" s="193">
        <v>329</v>
      </c>
      <c r="E261" s="193"/>
      <c r="F261" s="193">
        <v>212</v>
      </c>
      <c r="G261" s="193"/>
      <c r="H261" s="193">
        <v>212</v>
      </c>
      <c r="I261" s="193"/>
      <c r="J261" s="193">
        <v>220</v>
      </c>
      <c r="K261" s="193"/>
      <c r="L261" s="193">
        <v>220</v>
      </c>
      <c r="M261" s="194"/>
    </row>
    <row r="262" spans="1:28" s="156" customFormat="1" x14ac:dyDescent="0.2">
      <c r="A262" s="187" t="s">
        <v>191</v>
      </c>
      <c r="B262" s="195">
        <f t="shared" ref="B262:M262" si="41">SUM(B259:B261)</f>
        <v>754</v>
      </c>
      <c r="C262" s="195">
        <f t="shared" si="41"/>
        <v>0</v>
      </c>
      <c r="D262" s="195">
        <f t="shared" si="41"/>
        <v>964</v>
      </c>
      <c r="E262" s="195">
        <f t="shared" si="41"/>
        <v>0</v>
      </c>
      <c r="F262" s="195">
        <f t="shared" si="41"/>
        <v>796</v>
      </c>
      <c r="G262" s="195">
        <f t="shared" si="41"/>
        <v>0</v>
      </c>
      <c r="H262" s="195">
        <f t="shared" si="41"/>
        <v>806</v>
      </c>
      <c r="I262" s="195">
        <f t="shared" si="41"/>
        <v>0</v>
      </c>
      <c r="J262" s="195">
        <f t="shared" si="41"/>
        <v>820</v>
      </c>
      <c r="K262" s="196">
        <f t="shared" si="41"/>
        <v>0</v>
      </c>
      <c r="L262" s="195">
        <f t="shared" si="41"/>
        <v>820</v>
      </c>
      <c r="M262" s="196">
        <f t="shared" si="41"/>
        <v>0</v>
      </c>
    </row>
    <row r="264" spans="1:28" x14ac:dyDescent="0.3">
      <c r="A264" s="121"/>
    </row>
    <row r="265" spans="1:28" s="69" customFormat="1" x14ac:dyDescent="0.2">
      <c r="A265" s="415" t="s">
        <v>98</v>
      </c>
      <c r="B265" s="197">
        <v>2013</v>
      </c>
      <c r="C265" s="197">
        <v>2014</v>
      </c>
      <c r="D265" s="198">
        <v>2015</v>
      </c>
      <c r="E265" s="199">
        <v>2016</v>
      </c>
      <c r="F265" s="197">
        <v>2017</v>
      </c>
      <c r="G265" s="197">
        <v>2018</v>
      </c>
    </row>
    <row r="266" spans="1:28" s="69" customFormat="1" x14ac:dyDescent="0.3">
      <c r="A266" s="415"/>
      <c r="B266" s="200" t="s">
        <v>85</v>
      </c>
      <c r="C266" s="200" t="s">
        <v>85</v>
      </c>
      <c r="D266" s="200" t="s">
        <v>85</v>
      </c>
      <c r="E266" s="200" t="s">
        <v>85</v>
      </c>
      <c r="F266" s="200" t="s">
        <v>85</v>
      </c>
      <c r="G266" s="200" t="s">
        <v>85</v>
      </c>
    </row>
    <row r="267" spans="1:28" s="202" customFormat="1" x14ac:dyDescent="0.2">
      <c r="A267" s="201" t="s">
        <v>192</v>
      </c>
      <c r="B267" s="251">
        <f>IFERROR(B259/N80,"")</f>
        <v>0.148365056124939</v>
      </c>
      <c r="C267" s="251">
        <f>IFERROR(B259/O80,"")</f>
        <v>0.13824465666211916</v>
      </c>
      <c r="D267" s="251">
        <f>IFERROR(F259/P$80,"")</f>
        <v>0.17416666666666666</v>
      </c>
      <c r="E267" s="251">
        <f>IFERROR(H259/Q$80,"")</f>
        <v>0.18744394618834082</v>
      </c>
      <c r="F267" s="251">
        <f>IFERROR(J259/R$80,"")</f>
        <v>0.18166089965397925</v>
      </c>
      <c r="G267" s="252">
        <f>IFERROR(L259/S$80,"")</f>
        <v>0.1749271137026239</v>
      </c>
    </row>
    <row r="268" spans="1:28" s="202" customFormat="1" x14ac:dyDescent="0.2">
      <c r="A268" s="203" t="s">
        <v>193</v>
      </c>
      <c r="B268" s="253">
        <f>IFERROR(B260/D104,"")</f>
        <v>0.3961661341853035</v>
      </c>
      <c r="C268" s="253">
        <f>IFERROR(D260/G104,"")</f>
        <v>0.57013574660633481</v>
      </c>
      <c r="D268" s="253">
        <f>IFERROR(F260/J104,"")</f>
        <v>0.70338983050847459</v>
      </c>
      <c r="E268" s="253">
        <f>IFERROR(H260/M104,"")</f>
        <v>0.65671641791044777</v>
      </c>
      <c r="F268" s="253">
        <f>IFERROR(J260/P104,"")</f>
        <v>0.6428571428571429</v>
      </c>
      <c r="G268" s="254">
        <f>IFERROR(L260/S104,"")</f>
        <v>0.58631921824104238</v>
      </c>
    </row>
    <row r="269" spans="1:28" s="69" customFormat="1" x14ac:dyDescent="0.2">
      <c r="A269" s="416" t="s">
        <v>50</v>
      </c>
      <c r="B269" s="416"/>
      <c r="C269" s="416"/>
      <c r="D269" s="416"/>
      <c r="E269" s="416"/>
      <c r="F269" s="416"/>
      <c r="G269" s="416"/>
      <c r="H269" s="416"/>
      <c r="I269" s="416"/>
      <c r="J269" s="416"/>
      <c r="K269" s="416"/>
      <c r="L269" s="416"/>
      <c r="M269" s="416"/>
      <c r="N269" s="416"/>
      <c r="O269" s="416"/>
      <c r="P269" s="416"/>
      <c r="Q269" s="416"/>
      <c r="R269" s="416"/>
      <c r="S269" s="416"/>
      <c r="T269" s="416"/>
      <c r="U269" s="153"/>
      <c r="V269" s="153"/>
      <c r="W269" s="153"/>
      <c r="X269" s="153"/>
      <c r="Y269" s="153"/>
      <c r="Z269" s="153"/>
      <c r="AA269" s="153"/>
      <c r="AB269" s="153"/>
    </row>
    <row r="270" spans="1:28" s="69" customFormat="1" ht="14.25" x14ac:dyDescent="0.2"/>
    <row r="271" spans="1:28" s="183" customFormat="1" x14ac:dyDescent="0.3">
      <c r="A271" s="415" t="s">
        <v>98</v>
      </c>
      <c r="B271" s="417">
        <v>2013</v>
      </c>
      <c r="C271" s="418"/>
      <c r="D271" s="417">
        <v>2014</v>
      </c>
      <c r="E271" s="418"/>
      <c r="F271" s="419">
        <v>2015</v>
      </c>
      <c r="G271" s="420"/>
      <c r="H271" s="420">
        <v>2016</v>
      </c>
      <c r="I271" s="421"/>
      <c r="J271" s="417">
        <v>2017</v>
      </c>
      <c r="K271" s="418"/>
      <c r="L271" s="417">
        <v>2018</v>
      </c>
      <c r="M271" s="418"/>
    </row>
    <row r="272" spans="1:28" s="183" customFormat="1" x14ac:dyDescent="0.3">
      <c r="A272" s="415"/>
      <c r="B272" s="200" t="s">
        <v>194</v>
      </c>
      <c r="C272" s="200" t="s">
        <v>85</v>
      </c>
      <c r="D272" s="200" t="s">
        <v>194</v>
      </c>
      <c r="E272" s="200" t="s">
        <v>85</v>
      </c>
      <c r="F272" s="200" t="s">
        <v>194</v>
      </c>
      <c r="G272" s="200" t="s">
        <v>85</v>
      </c>
      <c r="H272" s="200" t="s">
        <v>194</v>
      </c>
      <c r="I272" s="200" t="s">
        <v>85</v>
      </c>
      <c r="J272" s="200" t="s">
        <v>194</v>
      </c>
      <c r="K272" s="200" t="s">
        <v>85</v>
      </c>
      <c r="L272" s="200" t="s">
        <v>194</v>
      </c>
      <c r="M272" s="200" t="s">
        <v>85</v>
      </c>
    </row>
    <row r="273" spans="1:28" s="208" customFormat="1" x14ac:dyDescent="0.2">
      <c r="A273" s="204" t="s">
        <v>195</v>
      </c>
      <c r="B273" s="205">
        <v>326</v>
      </c>
      <c r="C273" s="206">
        <f>IF(B273=0,"",B273*100/B261)</f>
        <v>100</v>
      </c>
      <c r="D273" s="205">
        <v>329</v>
      </c>
      <c r="E273" s="206">
        <f>IF(D273=0,"",D273*100/D261)</f>
        <v>100</v>
      </c>
      <c r="F273" s="205">
        <v>212</v>
      </c>
      <c r="G273" s="206">
        <f>IF(F273=0,"",F273*100/F261)</f>
        <v>100</v>
      </c>
      <c r="H273" s="205">
        <v>212</v>
      </c>
      <c r="I273" s="206">
        <f>IF(H273=0,"",H273*100/H261)</f>
        <v>100</v>
      </c>
      <c r="J273" s="205">
        <v>220</v>
      </c>
      <c r="K273" s="206">
        <f>IF(J273=0,"",J273*100/J261)</f>
        <v>100</v>
      </c>
      <c r="L273" s="205">
        <v>220</v>
      </c>
      <c r="M273" s="207">
        <f>IF(L273=0,"",L273*100/L261)</f>
        <v>100</v>
      </c>
    </row>
    <row r="274" spans="1:28" s="69" customFormat="1" x14ac:dyDescent="0.2">
      <c r="A274" s="409" t="s">
        <v>50</v>
      </c>
      <c r="B274" s="409"/>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09"/>
      <c r="Z274" s="409"/>
      <c r="AA274" s="409"/>
      <c r="AB274" s="409"/>
    </row>
    <row r="277" spans="1:28" x14ac:dyDescent="0.3">
      <c r="A277" s="362"/>
      <c r="B277" s="362"/>
      <c r="C277" s="362"/>
      <c r="D277" s="362"/>
      <c r="E277" s="362"/>
      <c r="F277" s="362"/>
      <c r="G277" s="362"/>
      <c r="H277" s="362"/>
      <c r="I277" s="362"/>
      <c r="J277" s="362"/>
      <c r="K277" s="362"/>
      <c r="L277" s="362"/>
      <c r="M277" s="362"/>
    </row>
    <row r="278" spans="1:28" x14ac:dyDescent="0.3">
      <c r="A278" s="344" t="s">
        <v>196</v>
      </c>
      <c r="B278" s="411">
        <v>2013</v>
      </c>
      <c r="C278" s="411"/>
      <c r="D278" s="411"/>
      <c r="E278" s="411"/>
      <c r="F278" s="411"/>
      <c r="G278" s="411"/>
      <c r="H278" s="411">
        <v>2014</v>
      </c>
      <c r="I278" s="411"/>
      <c r="J278" s="411"/>
      <c r="K278" s="411"/>
      <c r="L278" s="411"/>
      <c r="M278" s="411"/>
    </row>
    <row r="279" spans="1:28" ht="53.25" x14ac:dyDescent="0.3">
      <c r="A279" s="344"/>
      <c r="B279" s="209" t="s">
        <v>17</v>
      </c>
      <c r="C279" s="209" t="s">
        <v>197</v>
      </c>
      <c r="D279" s="209" t="s">
        <v>198</v>
      </c>
      <c r="E279" s="210" t="s">
        <v>199</v>
      </c>
      <c r="F279" s="209" t="s">
        <v>200</v>
      </c>
      <c r="G279" s="209" t="s">
        <v>201</v>
      </c>
      <c r="H279" s="209" t="s">
        <v>17</v>
      </c>
      <c r="I279" s="209" t="s">
        <v>197</v>
      </c>
      <c r="J279" s="209" t="s">
        <v>198</v>
      </c>
      <c r="K279" s="210" t="s">
        <v>199</v>
      </c>
      <c r="L279" s="209" t="s">
        <v>200</v>
      </c>
      <c r="M279" s="209" t="s">
        <v>201</v>
      </c>
    </row>
    <row r="280" spans="1:28" x14ac:dyDescent="0.3">
      <c r="A280" s="410"/>
      <c r="B280" s="211" t="s">
        <v>202</v>
      </c>
      <c r="C280" s="211" t="s">
        <v>203</v>
      </c>
      <c r="D280" s="211" t="s">
        <v>204</v>
      </c>
      <c r="E280" s="210"/>
      <c r="F280" s="209"/>
      <c r="G280" s="209"/>
      <c r="H280" s="211" t="s">
        <v>202</v>
      </c>
      <c r="I280" s="211" t="s">
        <v>203</v>
      </c>
      <c r="J280" s="211" t="s">
        <v>204</v>
      </c>
      <c r="K280" s="210"/>
      <c r="L280" s="209"/>
      <c r="M280" s="209"/>
    </row>
    <row r="281" spans="1:28" s="156" customFormat="1" x14ac:dyDescent="0.2">
      <c r="A281" s="148" t="s">
        <v>205</v>
      </c>
      <c r="B281" s="278">
        <f t="shared" ref="B281:B288" si="42">+B88+H88+N88</f>
        <v>0</v>
      </c>
      <c r="C281" s="279">
        <v>418</v>
      </c>
      <c r="D281" s="279">
        <v>686</v>
      </c>
      <c r="E281" s="279"/>
      <c r="F281" s="280" t="e">
        <f>IF(C281=0,"",C281/B281)</f>
        <v>#DIV/0!</v>
      </c>
      <c r="G281" s="280" t="e">
        <f t="shared" ref="G281:G288" si="43">IF(D281=0,"",D281/B281)</f>
        <v>#DIV/0!</v>
      </c>
      <c r="H281" s="278">
        <f t="shared" ref="H281:H288" si="44">+C88+I88+O88</f>
        <v>0</v>
      </c>
      <c r="I281" s="279">
        <v>597</v>
      </c>
      <c r="J281" s="279">
        <v>1898</v>
      </c>
      <c r="K281" s="279"/>
      <c r="L281" s="280" t="e">
        <f t="shared" ref="L281:L288" si="45">IF(I281=0,"",I281/H281)</f>
        <v>#DIV/0!</v>
      </c>
      <c r="M281" s="280" t="e">
        <f t="shared" ref="M281:M288" si="46">IF(J281=0,"",J281/H281)</f>
        <v>#DIV/0!</v>
      </c>
    </row>
    <row r="282" spans="1:28" s="156" customFormat="1" x14ac:dyDescent="0.2">
      <c r="A282" s="135" t="s">
        <v>206</v>
      </c>
      <c r="B282" s="281">
        <f t="shared" si="42"/>
        <v>0</v>
      </c>
      <c r="C282" s="282">
        <v>235</v>
      </c>
      <c r="D282" s="282">
        <v>337</v>
      </c>
      <c r="E282" s="282"/>
      <c r="F282" s="283" t="e">
        <f t="shared" ref="F282:F288" si="47">IF(C282=0,"",C282/B282)</f>
        <v>#DIV/0!</v>
      </c>
      <c r="G282" s="283" t="e">
        <f t="shared" si="43"/>
        <v>#DIV/0!</v>
      </c>
      <c r="H282" s="281">
        <f t="shared" si="44"/>
        <v>0</v>
      </c>
      <c r="I282" s="282">
        <v>325</v>
      </c>
      <c r="J282" s="282">
        <v>695</v>
      </c>
      <c r="K282" s="282"/>
      <c r="L282" s="283" t="e">
        <f t="shared" si="45"/>
        <v>#DIV/0!</v>
      </c>
      <c r="M282" s="283" t="e">
        <f t="shared" si="46"/>
        <v>#DIV/0!</v>
      </c>
    </row>
    <row r="283" spans="1:28" s="156" customFormat="1" x14ac:dyDescent="0.2">
      <c r="A283" s="135" t="s">
        <v>207</v>
      </c>
      <c r="B283" s="281">
        <f t="shared" si="42"/>
        <v>1426</v>
      </c>
      <c r="C283" s="282">
        <v>5026</v>
      </c>
      <c r="D283" s="282">
        <v>11088</v>
      </c>
      <c r="E283" s="282"/>
      <c r="F283" s="284">
        <f t="shared" si="47"/>
        <v>3.5245441795231418</v>
      </c>
      <c r="G283" s="284">
        <f t="shared" si="43"/>
        <v>7.7755960729312763</v>
      </c>
      <c r="H283" s="281">
        <f t="shared" si="44"/>
        <v>1534</v>
      </c>
      <c r="I283" s="282">
        <v>9776</v>
      </c>
      <c r="J283" s="282">
        <v>18745</v>
      </c>
      <c r="K283" s="282"/>
      <c r="L283" s="284">
        <f t="shared" si="45"/>
        <v>6.3728813559322033</v>
      </c>
      <c r="M283" s="284">
        <f t="shared" si="46"/>
        <v>12.219687092568449</v>
      </c>
    </row>
    <row r="284" spans="1:28" s="156" customFormat="1" x14ac:dyDescent="0.2">
      <c r="A284" s="130" t="s">
        <v>208</v>
      </c>
      <c r="B284" s="281">
        <f t="shared" si="42"/>
        <v>0</v>
      </c>
      <c r="C284" s="282">
        <v>666</v>
      </c>
      <c r="D284" s="282">
        <v>1249</v>
      </c>
      <c r="E284" s="282"/>
      <c r="F284" s="283" t="e">
        <f t="shared" si="47"/>
        <v>#DIV/0!</v>
      </c>
      <c r="G284" s="283" t="e">
        <f t="shared" si="43"/>
        <v>#DIV/0!</v>
      </c>
      <c r="H284" s="281">
        <f t="shared" si="44"/>
        <v>4</v>
      </c>
      <c r="I284" s="282">
        <v>967</v>
      </c>
      <c r="J284" s="282">
        <v>4578</v>
      </c>
      <c r="K284" s="282"/>
      <c r="L284" s="283">
        <f t="shared" si="45"/>
        <v>241.75</v>
      </c>
      <c r="M284" s="283">
        <f t="shared" si="46"/>
        <v>1144.5</v>
      </c>
    </row>
    <row r="285" spans="1:28" s="156" customFormat="1" x14ac:dyDescent="0.2">
      <c r="A285" s="135" t="s">
        <v>209</v>
      </c>
      <c r="B285" s="281">
        <f t="shared" si="42"/>
        <v>0</v>
      </c>
      <c r="C285" s="282">
        <v>51</v>
      </c>
      <c r="D285" s="282">
        <v>114</v>
      </c>
      <c r="E285" s="282"/>
      <c r="F285" s="283" t="e">
        <f t="shared" si="47"/>
        <v>#DIV/0!</v>
      </c>
      <c r="G285" s="283" t="e">
        <f t="shared" si="43"/>
        <v>#DIV/0!</v>
      </c>
      <c r="H285" s="281">
        <f t="shared" si="44"/>
        <v>0</v>
      </c>
      <c r="I285" s="282">
        <v>105</v>
      </c>
      <c r="J285" s="282">
        <v>625</v>
      </c>
      <c r="K285" s="282"/>
      <c r="L285" s="283" t="e">
        <f t="shared" si="45"/>
        <v>#DIV/0!</v>
      </c>
      <c r="M285" s="283" t="e">
        <f t="shared" si="46"/>
        <v>#DIV/0!</v>
      </c>
    </row>
    <row r="286" spans="1:28" s="156" customFormat="1" x14ac:dyDescent="0.2">
      <c r="A286" s="135" t="s">
        <v>210</v>
      </c>
      <c r="B286" s="281">
        <f t="shared" si="42"/>
        <v>309</v>
      </c>
      <c r="C286" s="282">
        <v>2280</v>
      </c>
      <c r="D286" s="282">
        <v>4380</v>
      </c>
      <c r="E286" s="282"/>
      <c r="F286" s="285">
        <f t="shared" si="47"/>
        <v>7.3786407766990294</v>
      </c>
      <c r="G286" s="284">
        <f t="shared" si="43"/>
        <v>14.174757281553399</v>
      </c>
      <c r="H286" s="281">
        <f t="shared" si="44"/>
        <v>318</v>
      </c>
      <c r="I286" s="282">
        <v>2800</v>
      </c>
      <c r="J286" s="282">
        <v>3677</v>
      </c>
      <c r="K286" s="282"/>
      <c r="L286" s="286">
        <f t="shared" si="45"/>
        <v>8.8050314465408803</v>
      </c>
      <c r="M286" s="286">
        <f t="shared" si="46"/>
        <v>11.562893081761006</v>
      </c>
    </row>
    <row r="287" spans="1:28" s="156" customFormat="1" x14ac:dyDescent="0.2">
      <c r="A287" s="135" t="s">
        <v>211</v>
      </c>
      <c r="B287" s="281">
        <f t="shared" si="42"/>
        <v>314</v>
      </c>
      <c r="C287" s="282">
        <v>743</v>
      </c>
      <c r="D287" s="282">
        <v>1050</v>
      </c>
      <c r="E287" s="282"/>
      <c r="F287" s="285">
        <f t="shared" si="47"/>
        <v>2.3662420382165603</v>
      </c>
      <c r="G287" s="284">
        <f t="shared" si="43"/>
        <v>3.3439490445859872</v>
      </c>
      <c r="H287" s="281">
        <f t="shared" si="44"/>
        <v>343</v>
      </c>
      <c r="I287" s="282">
        <v>1656</v>
      </c>
      <c r="J287" s="282">
        <v>2865</v>
      </c>
      <c r="K287" s="282"/>
      <c r="L287" s="286">
        <f t="shared" si="45"/>
        <v>4.8279883381924202</v>
      </c>
      <c r="M287" s="286">
        <f t="shared" si="46"/>
        <v>8.352769679300291</v>
      </c>
    </row>
    <row r="288" spans="1:28" s="156" customFormat="1" x14ac:dyDescent="0.2">
      <c r="A288" s="187" t="s">
        <v>212</v>
      </c>
      <c r="B288" s="143">
        <f t="shared" si="42"/>
        <v>0</v>
      </c>
      <c r="C288" s="287"/>
      <c r="D288" s="287"/>
      <c r="E288" s="287"/>
      <c r="F288" s="288" t="str">
        <f t="shared" si="47"/>
        <v/>
      </c>
      <c r="G288" s="288" t="str">
        <f t="shared" si="43"/>
        <v/>
      </c>
      <c r="H288" s="143">
        <f t="shared" si="44"/>
        <v>0</v>
      </c>
      <c r="I288" s="287"/>
      <c r="J288" s="287"/>
      <c r="K288" s="287"/>
      <c r="L288" s="288" t="str">
        <f t="shared" si="45"/>
        <v/>
      </c>
      <c r="M288" s="288" t="str">
        <f t="shared" si="46"/>
        <v/>
      </c>
    </row>
    <row r="289" spans="1:13" s="156" customFormat="1" x14ac:dyDescent="0.3">
      <c r="A289" s="344" t="s">
        <v>196</v>
      </c>
      <c r="B289" s="412">
        <v>2015</v>
      </c>
      <c r="C289" s="413"/>
      <c r="D289" s="413"/>
      <c r="E289" s="413"/>
      <c r="F289" s="413"/>
      <c r="G289" s="413"/>
      <c r="H289" s="413">
        <v>2016</v>
      </c>
      <c r="I289" s="413"/>
      <c r="J289" s="413"/>
      <c r="K289" s="413"/>
      <c r="L289" s="413"/>
      <c r="M289" s="414"/>
    </row>
    <row r="290" spans="1:13" s="156" customFormat="1" ht="53.25" x14ac:dyDescent="0.2">
      <c r="A290" s="344"/>
      <c r="B290" s="209" t="s">
        <v>17</v>
      </c>
      <c r="C290" s="209" t="s">
        <v>197</v>
      </c>
      <c r="D290" s="209" t="s">
        <v>198</v>
      </c>
      <c r="E290" s="210" t="s">
        <v>199</v>
      </c>
      <c r="F290" s="209" t="s">
        <v>200</v>
      </c>
      <c r="G290" s="209" t="s">
        <v>201</v>
      </c>
      <c r="H290" s="209" t="s">
        <v>17</v>
      </c>
      <c r="I290" s="209" t="s">
        <v>197</v>
      </c>
      <c r="J290" s="209" t="s">
        <v>198</v>
      </c>
      <c r="K290" s="210" t="s">
        <v>199</v>
      </c>
      <c r="L290" s="209" t="s">
        <v>200</v>
      </c>
      <c r="M290" s="209" t="s">
        <v>201</v>
      </c>
    </row>
    <row r="291" spans="1:13" s="156" customFormat="1" x14ac:dyDescent="0.2">
      <c r="A291" s="410"/>
      <c r="B291" s="211" t="s">
        <v>202</v>
      </c>
      <c r="C291" s="211" t="s">
        <v>203</v>
      </c>
      <c r="D291" s="211" t="s">
        <v>204</v>
      </c>
      <c r="E291" s="209"/>
      <c r="F291" s="209"/>
      <c r="G291" s="209"/>
      <c r="H291" s="211" t="s">
        <v>202</v>
      </c>
      <c r="I291" s="211" t="s">
        <v>203</v>
      </c>
      <c r="J291" s="211" t="s">
        <v>204</v>
      </c>
      <c r="K291" s="210"/>
      <c r="L291" s="209"/>
      <c r="M291" s="209"/>
    </row>
    <row r="292" spans="1:13" s="156" customFormat="1" x14ac:dyDescent="0.2">
      <c r="A292" s="148" t="s">
        <v>205</v>
      </c>
      <c r="B292" s="278">
        <f t="shared" ref="B292:B299" si="48">+D88+J88+P88</f>
        <v>0</v>
      </c>
      <c r="C292" s="279">
        <v>607</v>
      </c>
      <c r="D292" s="279">
        <v>1903</v>
      </c>
      <c r="E292" s="289"/>
      <c r="F292" s="280" t="e">
        <f t="shared" ref="F292:F299" si="49">IF(C292=0,"",C292/B292)</f>
        <v>#DIV/0!</v>
      </c>
      <c r="G292" s="280" t="e">
        <f t="shared" ref="G292:G299" si="50">IF(D292=0,"",D292/B292)</f>
        <v>#DIV/0!</v>
      </c>
      <c r="H292" s="278">
        <f t="shared" ref="H292:H299" si="51">+E88+K88+Q88</f>
        <v>0</v>
      </c>
      <c r="I292" s="279">
        <v>607</v>
      </c>
      <c r="J292" s="279">
        <v>1903</v>
      </c>
      <c r="K292" s="279"/>
      <c r="L292" s="280" t="e">
        <f t="shared" ref="L292:L299" si="52">IF(I292=0,"",I292/H292)</f>
        <v>#DIV/0!</v>
      </c>
      <c r="M292" s="290" t="e">
        <f t="shared" ref="M292:M299" si="53">IF(J292=0,"",J292/H292)</f>
        <v>#DIV/0!</v>
      </c>
    </row>
    <row r="293" spans="1:13" s="156" customFormat="1" x14ac:dyDescent="0.2">
      <c r="A293" s="135" t="s">
        <v>206</v>
      </c>
      <c r="B293" s="281">
        <f t="shared" si="48"/>
        <v>0</v>
      </c>
      <c r="C293" s="282">
        <v>425</v>
      </c>
      <c r="D293" s="282">
        <v>995</v>
      </c>
      <c r="E293" s="291"/>
      <c r="F293" s="283" t="e">
        <f t="shared" si="49"/>
        <v>#DIV/0!</v>
      </c>
      <c r="G293" s="283" t="e">
        <f t="shared" si="50"/>
        <v>#DIV/0!</v>
      </c>
      <c r="H293" s="281">
        <f t="shared" si="51"/>
        <v>0</v>
      </c>
      <c r="I293" s="282">
        <v>425</v>
      </c>
      <c r="J293" s="282">
        <v>995</v>
      </c>
      <c r="K293" s="282"/>
      <c r="L293" s="283" t="e">
        <f t="shared" si="52"/>
        <v>#DIV/0!</v>
      </c>
      <c r="M293" s="292" t="e">
        <f t="shared" si="53"/>
        <v>#DIV/0!</v>
      </c>
    </row>
    <row r="294" spans="1:13" s="156" customFormat="1" x14ac:dyDescent="0.2">
      <c r="A294" s="135" t="s">
        <v>207</v>
      </c>
      <c r="B294" s="281">
        <f t="shared" si="48"/>
        <v>1609</v>
      </c>
      <c r="C294" s="282">
        <v>10376</v>
      </c>
      <c r="D294" s="282">
        <v>19753</v>
      </c>
      <c r="E294" s="291">
        <v>9</v>
      </c>
      <c r="F294" s="306">
        <f t="shared" si="49"/>
        <v>6.448725916718459</v>
      </c>
      <c r="G294" s="227">
        <f t="shared" si="50"/>
        <v>12.276569297700435</v>
      </c>
      <c r="H294" s="281">
        <f t="shared" si="51"/>
        <v>1655</v>
      </c>
      <c r="I294" s="282">
        <v>10376</v>
      </c>
      <c r="J294" s="282">
        <v>19753</v>
      </c>
      <c r="K294" s="282">
        <v>7</v>
      </c>
      <c r="L294" s="283">
        <f t="shared" si="52"/>
        <v>6.2694864048338372</v>
      </c>
      <c r="M294" s="305">
        <f t="shared" si="53"/>
        <v>11.935347432024169</v>
      </c>
    </row>
    <row r="295" spans="1:13" s="156" customFormat="1" x14ac:dyDescent="0.2">
      <c r="A295" s="130" t="s">
        <v>208</v>
      </c>
      <c r="B295" s="281">
        <f t="shared" si="48"/>
        <v>6</v>
      </c>
      <c r="C295" s="282">
        <v>987</v>
      </c>
      <c r="D295" s="282">
        <v>4688</v>
      </c>
      <c r="E295" s="291"/>
      <c r="F295" s="306">
        <f t="shared" si="49"/>
        <v>164.5</v>
      </c>
      <c r="G295" s="227">
        <f t="shared" si="50"/>
        <v>781.33333333333337</v>
      </c>
      <c r="H295" s="281">
        <f t="shared" si="51"/>
        <v>7</v>
      </c>
      <c r="I295" s="282">
        <v>987</v>
      </c>
      <c r="J295" s="282">
        <v>4688</v>
      </c>
      <c r="K295" s="282"/>
      <c r="L295" s="283">
        <f t="shared" si="52"/>
        <v>141</v>
      </c>
      <c r="M295" s="305">
        <f t="shared" si="53"/>
        <v>669.71428571428567</v>
      </c>
    </row>
    <row r="296" spans="1:13" s="156" customFormat="1" x14ac:dyDescent="0.2">
      <c r="A296" s="135" t="s">
        <v>209</v>
      </c>
      <c r="B296" s="281">
        <f t="shared" si="48"/>
        <v>0</v>
      </c>
      <c r="C296" s="282">
        <v>115</v>
      </c>
      <c r="D296" s="282">
        <v>638</v>
      </c>
      <c r="E296" s="291"/>
      <c r="F296" s="283" t="e">
        <f t="shared" si="49"/>
        <v>#DIV/0!</v>
      </c>
      <c r="G296" s="283" t="e">
        <f t="shared" si="50"/>
        <v>#DIV/0!</v>
      </c>
      <c r="H296" s="281">
        <f t="shared" si="51"/>
        <v>0</v>
      </c>
      <c r="I296" s="282">
        <v>115</v>
      </c>
      <c r="J296" s="282">
        <v>638</v>
      </c>
      <c r="K296" s="282"/>
      <c r="L296" s="283" t="e">
        <f>IF(I296=0,"",I296/H296)</f>
        <v>#DIV/0!</v>
      </c>
      <c r="M296" s="292" t="e">
        <f>IF(J296=0,"",J296/H296)</f>
        <v>#DIV/0!</v>
      </c>
    </row>
    <row r="297" spans="1:13" s="156" customFormat="1" x14ac:dyDescent="0.2">
      <c r="A297" s="135" t="s">
        <v>210</v>
      </c>
      <c r="B297" s="281">
        <f t="shared" si="48"/>
        <v>396</v>
      </c>
      <c r="C297" s="282">
        <v>2860</v>
      </c>
      <c r="D297" s="282">
        <v>3687</v>
      </c>
      <c r="E297" s="291"/>
      <c r="F297" s="286">
        <f t="shared" si="49"/>
        <v>7.2222222222222223</v>
      </c>
      <c r="G297" s="286">
        <f t="shared" si="50"/>
        <v>9.3106060606060606</v>
      </c>
      <c r="H297" s="281">
        <f t="shared" si="51"/>
        <v>401</v>
      </c>
      <c r="I297" s="282">
        <v>2860</v>
      </c>
      <c r="J297" s="282">
        <v>3687</v>
      </c>
      <c r="K297" s="282"/>
      <c r="L297" s="306">
        <f t="shared" si="52"/>
        <v>7.1321695760598507</v>
      </c>
      <c r="M297" s="305">
        <f t="shared" si="53"/>
        <v>9.1945137157107233</v>
      </c>
    </row>
    <row r="298" spans="1:13" s="156" customFormat="1" x14ac:dyDescent="0.2">
      <c r="A298" s="135" t="s">
        <v>211</v>
      </c>
      <c r="B298" s="281">
        <f t="shared" si="48"/>
        <v>389</v>
      </c>
      <c r="C298" s="282">
        <v>1656</v>
      </c>
      <c r="D298" s="282">
        <v>2965</v>
      </c>
      <c r="E298" s="291"/>
      <c r="F298" s="286">
        <f t="shared" si="49"/>
        <v>4.2570694087403602</v>
      </c>
      <c r="G298" s="286">
        <f t="shared" si="50"/>
        <v>7.6221079691516707</v>
      </c>
      <c r="H298" s="281">
        <f t="shared" si="51"/>
        <v>400</v>
      </c>
      <c r="I298" s="282">
        <v>1656</v>
      </c>
      <c r="J298" s="282">
        <v>2965</v>
      </c>
      <c r="K298" s="282"/>
      <c r="L298" s="283">
        <f t="shared" si="52"/>
        <v>4.1399999999999997</v>
      </c>
      <c r="M298" s="292">
        <f t="shared" si="53"/>
        <v>7.4124999999999996</v>
      </c>
    </row>
    <row r="299" spans="1:13" s="156" customFormat="1" x14ac:dyDescent="0.2">
      <c r="A299" s="187" t="s">
        <v>212</v>
      </c>
      <c r="B299" s="143">
        <f t="shared" si="48"/>
        <v>0</v>
      </c>
      <c r="C299" s="293"/>
      <c r="D299" s="293"/>
      <c r="E299" s="293"/>
      <c r="F299" s="288" t="str">
        <f t="shared" si="49"/>
        <v/>
      </c>
      <c r="G299" s="288" t="str">
        <f t="shared" si="50"/>
        <v/>
      </c>
      <c r="H299" s="294">
        <f t="shared" si="51"/>
        <v>0</v>
      </c>
      <c r="I299" s="295"/>
      <c r="J299" s="295"/>
      <c r="K299" s="295"/>
      <c r="L299" s="296" t="str">
        <f t="shared" si="52"/>
        <v/>
      </c>
      <c r="M299" s="297" t="str">
        <f t="shared" si="53"/>
        <v/>
      </c>
    </row>
    <row r="300" spans="1:13" x14ac:dyDescent="0.3">
      <c r="A300" s="344" t="s">
        <v>196</v>
      </c>
      <c r="B300" s="422">
        <v>2017</v>
      </c>
      <c r="C300" s="422"/>
      <c r="D300" s="422"/>
      <c r="E300" s="422"/>
      <c r="F300" s="422"/>
      <c r="G300" s="422"/>
      <c r="H300" s="423">
        <v>2018</v>
      </c>
      <c r="I300" s="423"/>
      <c r="J300" s="423"/>
      <c r="K300" s="423"/>
      <c r="L300" s="423"/>
      <c r="M300" s="423"/>
    </row>
    <row r="301" spans="1:13" ht="53.25" x14ac:dyDescent="0.3">
      <c r="A301" s="344"/>
      <c r="B301" s="209" t="s">
        <v>17</v>
      </c>
      <c r="C301" s="209" t="s">
        <v>197</v>
      </c>
      <c r="D301" s="209" t="s">
        <v>198</v>
      </c>
      <c r="E301" s="210" t="s">
        <v>199</v>
      </c>
      <c r="F301" s="209" t="s">
        <v>200</v>
      </c>
      <c r="G301" s="209" t="s">
        <v>201</v>
      </c>
      <c r="H301" s="209" t="s">
        <v>17</v>
      </c>
      <c r="I301" s="209" t="s">
        <v>197</v>
      </c>
      <c r="J301" s="209" t="s">
        <v>198</v>
      </c>
      <c r="K301" s="210" t="s">
        <v>199</v>
      </c>
      <c r="L301" s="209" t="s">
        <v>200</v>
      </c>
      <c r="M301" s="209" t="s">
        <v>201</v>
      </c>
    </row>
    <row r="302" spans="1:13" x14ac:dyDescent="0.3">
      <c r="A302" s="410"/>
      <c r="B302" s="211" t="s">
        <v>202</v>
      </c>
      <c r="C302" s="211" t="s">
        <v>203</v>
      </c>
      <c r="D302" s="211" t="s">
        <v>204</v>
      </c>
      <c r="E302" s="210"/>
      <c r="F302" s="209"/>
      <c r="G302" s="209"/>
      <c r="H302" s="211" t="s">
        <v>202</v>
      </c>
      <c r="I302" s="211" t="s">
        <v>203</v>
      </c>
      <c r="J302" s="211" t="s">
        <v>204</v>
      </c>
      <c r="K302" s="210"/>
      <c r="L302" s="209"/>
      <c r="M302" s="209"/>
    </row>
    <row r="303" spans="1:13" s="156" customFormat="1" x14ac:dyDescent="0.2">
      <c r="A303" s="148" t="s">
        <v>205</v>
      </c>
      <c r="B303" s="278">
        <f t="shared" ref="B303:B310" si="54">+F88+L88+R88</f>
        <v>0</v>
      </c>
      <c r="C303" s="279">
        <v>607</v>
      </c>
      <c r="D303" s="279">
        <v>1903</v>
      </c>
      <c r="E303" s="279"/>
      <c r="F303" s="280" t="e">
        <f t="shared" ref="F303:F310" si="55">IF(C303=0,"",C303/B303)</f>
        <v>#DIV/0!</v>
      </c>
      <c r="G303" s="280" t="e">
        <f t="shared" ref="G303:G310" si="56">IF(D303=0,"",D303/B303)</f>
        <v>#DIV/0!</v>
      </c>
      <c r="H303" s="278">
        <f t="shared" ref="H303:H310" si="57">+G88+M88+S88</f>
        <v>0</v>
      </c>
      <c r="I303" s="279">
        <v>607</v>
      </c>
      <c r="J303" s="279">
        <v>1903</v>
      </c>
      <c r="K303" s="279"/>
      <c r="L303" s="280" t="e">
        <f t="shared" ref="L303:L310" si="58">IF(I303=0,"",I303/H303)</f>
        <v>#DIV/0!</v>
      </c>
      <c r="M303" s="290" t="e">
        <f t="shared" ref="M303:M310" si="59">IF(J303=0,"",J303/H303)</f>
        <v>#DIV/0!</v>
      </c>
    </row>
    <row r="304" spans="1:13" s="156" customFormat="1" x14ac:dyDescent="0.2">
      <c r="A304" s="135" t="s">
        <v>206</v>
      </c>
      <c r="B304" s="281">
        <f t="shared" si="54"/>
        <v>0</v>
      </c>
      <c r="C304" s="282">
        <v>425</v>
      </c>
      <c r="D304" s="282">
        <v>995</v>
      </c>
      <c r="E304" s="282"/>
      <c r="F304" s="283" t="e">
        <f t="shared" si="55"/>
        <v>#DIV/0!</v>
      </c>
      <c r="G304" s="283" t="e">
        <f t="shared" si="56"/>
        <v>#DIV/0!</v>
      </c>
      <c r="H304" s="281">
        <f t="shared" si="57"/>
        <v>0</v>
      </c>
      <c r="I304" s="282">
        <v>425</v>
      </c>
      <c r="J304" s="282">
        <v>995</v>
      </c>
      <c r="K304" s="282"/>
      <c r="L304" s="283" t="e">
        <f t="shared" si="58"/>
        <v>#DIV/0!</v>
      </c>
      <c r="M304" s="292" t="e">
        <f t="shared" si="59"/>
        <v>#DIV/0!</v>
      </c>
    </row>
    <row r="305" spans="1:13" s="156" customFormat="1" x14ac:dyDescent="0.2">
      <c r="A305" s="135" t="s">
        <v>207</v>
      </c>
      <c r="B305" s="281">
        <f t="shared" si="54"/>
        <v>1685</v>
      </c>
      <c r="C305" s="282">
        <v>10376</v>
      </c>
      <c r="D305" s="282">
        <v>19753</v>
      </c>
      <c r="E305" s="282">
        <v>7</v>
      </c>
      <c r="F305" s="306">
        <f t="shared" si="55"/>
        <v>6.1578635014836793</v>
      </c>
      <c r="G305" s="306">
        <f t="shared" si="56"/>
        <v>11.722848664688428</v>
      </c>
      <c r="H305" s="281">
        <f t="shared" si="57"/>
        <v>1745</v>
      </c>
      <c r="I305" s="282">
        <v>10376</v>
      </c>
      <c r="J305" s="282">
        <v>19753</v>
      </c>
      <c r="K305" s="282">
        <v>7</v>
      </c>
      <c r="L305" s="306">
        <f t="shared" si="58"/>
        <v>5.9461318051575933</v>
      </c>
      <c r="M305" s="305">
        <f t="shared" si="59"/>
        <v>11.319770773638968</v>
      </c>
    </row>
    <row r="306" spans="1:13" s="156" customFormat="1" x14ac:dyDescent="0.2">
      <c r="A306" s="130" t="s">
        <v>208</v>
      </c>
      <c r="B306" s="281">
        <f t="shared" si="54"/>
        <v>8</v>
      </c>
      <c r="C306" s="282">
        <v>987</v>
      </c>
      <c r="D306" s="282">
        <v>4688</v>
      </c>
      <c r="E306" s="282"/>
      <c r="F306" s="283">
        <f t="shared" si="55"/>
        <v>123.375</v>
      </c>
      <c r="G306" s="283">
        <f t="shared" si="56"/>
        <v>586</v>
      </c>
      <c r="H306" s="281">
        <f t="shared" si="57"/>
        <v>12</v>
      </c>
      <c r="I306" s="282">
        <v>987</v>
      </c>
      <c r="J306" s="282">
        <v>4688</v>
      </c>
      <c r="K306" s="282"/>
      <c r="L306" s="283">
        <f t="shared" si="58"/>
        <v>82.25</v>
      </c>
      <c r="M306" s="305">
        <f t="shared" si="59"/>
        <v>390.66666666666669</v>
      </c>
    </row>
    <row r="307" spans="1:13" s="156" customFormat="1" x14ac:dyDescent="0.2">
      <c r="A307" s="135" t="s">
        <v>209</v>
      </c>
      <c r="B307" s="281">
        <f t="shared" si="54"/>
        <v>0</v>
      </c>
      <c r="C307" s="282">
        <v>115</v>
      </c>
      <c r="D307" s="282">
        <v>638</v>
      </c>
      <c r="E307" s="282"/>
      <c r="F307" s="283" t="e">
        <f>IF(C307=0,"",C307/B307)</f>
        <v>#DIV/0!</v>
      </c>
      <c r="G307" s="283" t="e">
        <f t="shared" si="56"/>
        <v>#DIV/0!</v>
      </c>
      <c r="H307" s="281">
        <f t="shared" si="57"/>
        <v>0</v>
      </c>
      <c r="I307" s="282">
        <v>115</v>
      </c>
      <c r="J307" s="282">
        <v>638</v>
      </c>
      <c r="K307" s="282"/>
      <c r="L307" s="283" t="e">
        <f t="shared" si="58"/>
        <v>#DIV/0!</v>
      </c>
      <c r="M307" s="292" t="e">
        <f t="shared" si="59"/>
        <v>#DIV/0!</v>
      </c>
    </row>
    <row r="308" spans="1:13" s="156" customFormat="1" x14ac:dyDescent="0.2">
      <c r="A308" s="135" t="s">
        <v>210</v>
      </c>
      <c r="B308" s="281">
        <f t="shared" si="54"/>
        <v>408</v>
      </c>
      <c r="C308" s="282">
        <v>2860</v>
      </c>
      <c r="D308" s="282">
        <v>3687</v>
      </c>
      <c r="E308" s="282"/>
      <c r="F308" s="286">
        <f t="shared" si="55"/>
        <v>7.0098039215686274</v>
      </c>
      <c r="G308" s="286">
        <f t="shared" si="56"/>
        <v>9.0367647058823533</v>
      </c>
      <c r="H308" s="281">
        <f t="shared" si="57"/>
        <v>413</v>
      </c>
      <c r="I308" s="282">
        <v>2860</v>
      </c>
      <c r="J308" s="282">
        <v>3687</v>
      </c>
      <c r="K308" s="282"/>
      <c r="L308" s="306">
        <f t="shared" si="58"/>
        <v>6.924939467312349</v>
      </c>
      <c r="M308" s="305">
        <f t="shared" si="59"/>
        <v>8.9273607748184016</v>
      </c>
    </row>
    <row r="309" spans="1:13" s="156" customFormat="1" x14ac:dyDescent="0.2">
      <c r="A309" s="135" t="s">
        <v>211</v>
      </c>
      <c r="B309" s="281">
        <f t="shared" si="54"/>
        <v>400</v>
      </c>
      <c r="C309" s="282">
        <v>1656</v>
      </c>
      <c r="D309" s="282">
        <v>2965</v>
      </c>
      <c r="E309" s="282"/>
      <c r="F309" s="283">
        <f t="shared" si="55"/>
        <v>4.1399999999999997</v>
      </c>
      <c r="G309" s="283">
        <f t="shared" si="56"/>
        <v>7.4124999999999996</v>
      </c>
      <c r="H309" s="281">
        <f t="shared" si="57"/>
        <v>405</v>
      </c>
      <c r="I309" s="282">
        <v>1656</v>
      </c>
      <c r="J309" s="282">
        <v>2965</v>
      </c>
      <c r="K309" s="282"/>
      <c r="L309" s="306">
        <f t="shared" si="58"/>
        <v>4.0888888888888886</v>
      </c>
      <c r="M309" s="305">
        <f t="shared" si="59"/>
        <v>7.3209876543209873</v>
      </c>
    </row>
    <row r="310" spans="1:13" s="156" customFormat="1" x14ac:dyDescent="0.2">
      <c r="A310" s="187" t="s">
        <v>212</v>
      </c>
      <c r="B310" s="143">
        <f t="shared" si="54"/>
        <v>0</v>
      </c>
      <c r="C310" s="287"/>
      <c r="D310" s="287"/>
      <c r="E310" s="287"/>
      <c r="F310" s="288" t="str">
        <f t="shared" si="55"/>
        <v/>
      </c>
      <c r="G310" s="288" t="str">
        <f t="shared" si="56"/>
        <v/>
      </c>
      <c r="H310" s="143">
        <f t="shared" si="57"/>
        <v>0</v>
      </c>
      <c r="I310" s="287"/>
      <c r="J310" s="287"/>
      <c r="K310" s="287"/>
      <c r="L310" s="288" t="str">
        <f t="shared" si="58"/>
        <v/>
      </c>
      <c r="M310" s="304" t="str">
        <f t="shared" si="59"/>
        <v/>
      </c>
    </row>
    <row r="311" spans="1:13" x14ac:dyDescent="0.3">
      <c r="A311" s="121" t="s">
        <v>50</v>
      </c>
    </row>
    <row r="314" spans="1:13" x14ac:dyDescent="0.3">
      <c r="A314" s="424" t="s">
        <v>98</v>
      </c>
      <c r="B314" s="425">
        <v>2013</v>
      </c>
      <c r="C314" s="426"/>
      <c r="D314" s="425">
        <v>2014</v>
      </c>
      <c r="E314" s="426"/>
      <c r="F314" s="427">
        <v>2015</v>
      </c>
      <c r="G314" s="428"/>
      <c r="H314" s="428">
        <v>2016</v>
      </c>
      <c r="I314" s="429"/>
      <c r="J314" s="425">
        <v>2017</v>
      </c>
      <c r="K314" s="426"/>
      <c r="L314" s="425">
        <v>2018</v>
      </c>
      <c r="M314" s="426"/>
    </row>
    <row r="315" spans="1:13" x14ac:dyDescent="0.3">
      <c r="A315" s="424"/>
      <c r="B315" s="212" t="s">
        <v>99</v>
      </c>
      <c r="C315" s="212" t="s">
        <v>85</v>
      </c>
      <c r="D315" s="212" t="s">
        <v>99</v>
      </c>
      <c r="E315" s="212" t="s">
        <v>85</v>
      </c>
      <c r="F315" s="212" t="s">
        <v>99</v>
      </c>
      <c r="G315" s="212" t="s">
        <v>85</v>
      </c>
      <c r="H315" s="212" t="s">
        <v>99</v>
      </c>
      <c r="I315" s="212" t="s">
        <v>85</v>
      </c>
      <c r="J315" s="212" t="s">
        <v>99</v>
      </c>
      <c r="K315" s="212" t="s">
        <v>85</v>
      </c>
      <c r="L315" s="212" t="s">
        <v>99</v>
      </c>
      <c r="M315" s="212" t="s">
        <v>85</v>
      </c>
    </row>
    <row r="316" spans="1:13" ht="33" x14ac:dyDescent="0.3">
      <c r="A316" s="213" t="s">
        <v>213</v>
      </c>
      <c r="B316" s="298">
        <v>34</v>
      </c>
      <c r="C316" s="299">
        <f>IF(B316=0,"",B316*100/D102)</f>
        <v>100</v>
      </c>
      <c r="D316" s="298">
        <v>37</v>
      </c>
      <c r="E316" s="299">
        <f>IF(D316=0,"",D316*100/G102)</f>
        <v>100</v>
      </c>
      <c r="F316" s="300">
        <v>37</v>
      </c>
      <c r="G316" s="301">
        <f>IF(F316=0,"",F316*100/J102)</f>
        <v>90.243902439024396</v>
      </c>
      <c r="H316" s="298">
        <v>37</v>
      </c>
      <c r="I316" s="302">
        <f>IF(H316=0,"",H316*100/M102)</f>
        <v>86.04651162790698</v>
      </c>
      <c r="J316" s="298">
        <v>37</v>
      </c>
      <c r="K316" s="302">
        <f>IF(J316=0,"",J316*100/P102)</f>
        <v>82.222222222222229</v>
      </c>
      <c r="L316" s="298">
        <v>37</v>
      </c>
      <c r="M316" s="303">
        <f>IF(L316=0,"",L316*100/S102)</f>
        <v>78.723404255319153</v>
      </c>
    </row>
  </sheetData>
  <mergeCells count="196">
    <mergeCell ref="A300:A302"/>
    <mergeCell ref="B300:G300"/>
    <mergeCell ref="H300:M300"/>
    <mergeCell ref="A314:A315"/>
    <mergeCell ref="B314:C314"/>
    <mergeCell ref="D314:E314"/>
    <mergeCell ref="F314:G314"/>
    <mergeCell ref="H314:I314"/>
    <mergeCell ref="J314:K314"/>
    <mergeCell ref="L314:M314"/>
    <mergeCell ref="A274:AB274"/>
    <mergeCell ref="A277:M277"/>
    <mergeCell ref="A278:A280"/>
    <mergeCell ref="B278:G278"/>
    <mergeCell ref="H278:M278"/>
    <mergeCell ref="A289:A291"/>
    <mergeCell ref="B289:G289"/>
    <mergeCell ref="H289:M289"/>
    <mergeCell ref="A265:A266"/>
    <mergeCell ref="A269:T269"/>
    <mergeCell ref="A271:A272"/>
    <mergeCell ref="B271:C271"/>
    <mergeCell ref="D271:E271"/>
    <mergeCell ref="F271:G271"/>
    <mergeCell ref="H271:I271"/>
    <mergeCell ref="J271:K271"/>
    <mergeCell ref="L271:M271"/>
    <mergeCell ref="L251:M251"/>
    <mergeCell ref="N251:O251"/>
    <mergeCell ref="A257:A258"/>
    <mergeCell ref="B257:C257"/>
    <mergeCell ref="D257:E257"/>
    <mergeCell ref="F257:G257"/>
    <mergeCell ref="H257:I257"/>
    <mergeCell ref="J257:K257"/>
    <mergeCell ref="L257:M257"/>
    <mergeCell ref="A251:A252"/>
    <mergeCell ref="B251:C251"/>
    <mergeCell ref="D251:E251"/>
    <mergeCell ref="F251:G251"/>
    <mergeCell ref="H251:I251"/>
    <mergeCell ref="J251:K251"/>
    <mergeCell ref="B249:C249"/>
    <mergeCell ref="D249:E249"/>
    <mergeCell ref="F249:G249"/>
    <mergeCell ref="H249:I249"/>
    <mergeCell ref="J249:K249"/>
    <mergeCell ref="L249:M249"/>
    <mergeCell ref="L243:M243"/>
    <mergeCell ref="B245:C245"/>
    <mergeCell ref="D245:E245"/>
    <mergeCell ref="H245:I245"/>
    <mergeCell ref="J245:K245"/>
    <mergeCell ref="L245:M245"/>
    <mergeCell ref="F245:G245"/>
    <mergeCell ref="A243:A244"/>
    <mergeCell ref="B243:C243"/>
    <mergeCell ref="D243:E243"/>
    <mergeCell ref="F243:G243"/>
    <mergeCell ref="H243:I243"/>
    <mergeCell ref="J243:K243"/>
    <mergeCell ref="A236:AE236"/>
    <mergeCell ref="A237:AE237"/>
    <mergeCell ref="A238:AE238"/>
    <mergeCell ref="A239:Y239"/>
    <mergeCell ref="A240:Y240"/>
    <mergeCell ref="A242:O242"/>
    <mergeCell ref="N214:P214"/>
    <mergeCell ref="Q214:S214"/>
    <mergeCell ref="C215:D215"/>
    <mergeCell ref="F215:G215"/>
    <mergeCell ref="I215:J215"/>
    <mergeCell ref="L215:M215"/>
    <mergeCell ref="O215:P215"/>
    <mergeCell ref="R215:S215"/>
    <mergeCell ref="L188:M188"/>
    <mergeCell ref="A214:A216"/>
    <mergeCell ref="B214:D214"/>
    <mergeCell ref="E214:G214"/>
    <mergeCell ref="H214:J214"/>
    <mergeCell ref="K214:M214"/>
    <mergeCell ref="A188:A189"/>
    <mergeCell ref="B188:C188"/>
    <mergeCell ref="D188:E188"/>
    <mergeCell ref="F188:G188"/>
    <mergeCell ref="H188:I188"/>
    <mergeCell ref="J188:K188"/>
    <mergeCell ref="A158:AE158"/>
    <mergeCell ref="A159:AE159"/>
    <mergeCell ref="A163:A164"/>
    <mergeCell ref="B163:C163"/>
    <mergeCell ref="D163:E163"/>
    <mergeCell ref="F163:G163"/>
    <mergeCell ref="H163:I163"/>
    <mergeCell ref="J163:K163"/>
    <mergeCell ref="L163:M163"/>
    <mergeCell ref="A151:O151"/>
    <mergeCell ref="A152:A153"/>
    <mergeCell ref="B152:C152"/>
    <mergeCell ref="D152:E152"/>
    <mergeCell ref="F152:G152"/>
    <mergeCell ref="H152:I152"/>
    <mergeCell ref="J152:K152"/>
    <mergeCell ref="L152:M152"/>
    <mergeCell ref="Q121:S121"/>
    <mergeCell ref="A135:M135"/>
    <mergeCell ref="A136:A137"/>
    <mergeCell ref="B136:C136"/>
    <mergeCell ref="D136:E136"/>
    <mergeCell ref="F136:G136"/>
    <mergeCell ref="H136:I136"/>
    <mergeCell ref="J136:K136"/>
    <mergeCell ref="L136:M136"/>
    <mergeCell ref="A121:A122"/>
    <mergeCell ref="B121:D121"/>
    <mergeCell ref="E121:G121"/>
    <mergeCell ref="H121:J121"/>
    <mergeCell ref="K121:M121"/>
    <mergeCell ref="N121:P121"/>
    <mergeCell ref="A106:V106"/>
    <mergeCell ref="A108:A109"/>
    <mergeCell ref="B108:D108"/>
    <mergeCell ref="E108:G108"/>
    <mergeCell ref="H108:J108"/>
    <mergeCell ref="K108:M108"/>
    <mergeCell ref="N108:P108"/>
    <mergeCell ref="Q108:S108"/>
    <mergeCell ref="B100:D100"/>
    <mergeCell ref="E100:G100"/>
    <mergeCell ref="H100:J100"/>
    <mergeCell ref="K100:M100"/>
    <mergeCell ref="N100:P100"/>
    <mergeCell ref="Q100:S100"/>
    <mergeCell ref="A83:S83"/>
    <mergeCell ref="A85:A87"/>
    <mergeCell ref="B85:S85"/>
    <mergeCell ref="B86:G86"/>
    <mergeCell ref="H86:M86"/>
    <mergeCell ref="N86:S86"/>
    <mergeCell ref="A70:S70"/>
    <mergeCell ref="B71:G71"/>
    <mergeCell ref="H71:M71"/>
    <mergeCell ref="N71:S71"/>
    <mergeCell ref="A76:S76"/>
    <mergeCell ref="B77:G77"/>
    <mergeCell ref="H77:M77"/>
    <mergeCell ref="N77:S77"/>
    <mergeCell ref="A58:S58"/>
    <mergeCell ref="B59:G59"/>
    <mergeCell ref="H59:M59"/>
    <mergeCell ref="N59:S59"/>
    <mergeCell ref="B65:G65"/>
    <mergeCell ref="H65:M65"/>
    <mergeCell ref="N65:S65"/>
    <mergeCell ref="A44:N44"/>
    <mergeCell ref="B47:F47"/>
    <mergeCell ref="H47:M47"/>
    <mergeCell ref="N47:S47"/>
    <mergeCell ref="B53:F53"/>
    <mergeCell ref="H53:M53"/>
    <mergeCell ref="N53:S53"/>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E27:E28"/>
    <mergeCell ref="F27:F28"/>
    <mergeCell ref="G27:G28"/>
    <mergeCell ref="H27:H28"/>
    <mergeCell ref="I27:I28"/>
    <mergeCell ref="O27:P27"/>
    <mergeCell ref="K26:M27"/>
    <mergeCell ref="N26:N28"/>
    <mergeCell ref="O26:R26"/>
    <mergeCell ref="A15:Q15"/>
    <mergeCell ref="A16:Q16"/>
    <mergeCell ref="A17:Q17"/>
    <mergeCell ref="A18:Q18"/>
    <mergeCell ref="A19:Q19"/>
    <mergeCell ref="A20:Q20"/>
    <mergeCell ref="B3:S3"/>
    <mergeCell ref="C5:G5"/>
    <mergeCell ref="B7:Q7"/>
    <mergeCell ref="B8:Q8"/>
    <mergeCell ref="B9:Q9"/>
    <mergeCell ref="A14:Q14"/>
  </mergeCells>
  <dataValidations count="7">
    <dataValidation type="whole" showInputMessage="1" showErrorMessage="1" errorTitle="Validar" error="Se debe declarar valores numéricos que estén en el rango de 0 a 99999999" sqref="F29:F43 M29:M43">
      <formula1>0</formula1>
      <formula2>9999999</formula2>
    </dataValidation>
    <dataValidation type="decimal" allowBlank="1" showInputMessage="1" showErrorMessage="1" errorTitle="Validar" error="Se debe declarar valores numéricos que estén en el rango de 0 a 99999999" sqref="L221:L224 L229:L235 H214 F229:F235 N214 Q233:Q235 Q214 B214 E214 C229:C235 F221:F224 N233:N235 B190:B199 F212 C221:C224 T212 D190:D212 L190:L212 H190:H212 P212 R212 B202:B212 J190:J212 V212 K214">
      <formula1>0</formula1>
      <formula2>999999.999999</formula2>
    </dataValidation>
    <dataValidation type="whole" showInputMessage="1" showErrorMessage="1" errorTitle="Validar" error="Se debe declarar valores numéricos que estén en el rango de 0 a 99999999" sqref="F149 N103 Q110:R119 E102:F103 K102:L103 O185:O186 N110:O119 K110:L119 H113:I113 M185:M186 H185:H186 F185:F186 D185:D186 B185:B186 Q185:Q186 B102:C103 Q102:R103 O102:O103 B165:B168 D165:D168 F165:F168 H165:H168 J165:J168 B170:B182 D170:D182 F170:F182 H170:H182 J170:J182 L170:L182 L165:L168 H292:K299 B303:E310 B88:S95 H149 D141:D149 J140:J149 H303:K310 B141:B149 E110:F119 B110:C119 B281:E288 H281:K288 C292:D298 B259:M261 H140:H146 L140:L149">
      <formula1>0</formula1>
      <formula2>999999</formula2>
    </dataValidation>
    <dataValidation type="whole" allowBlank="1" showInputMessage="1" showErrorMessage="1" errorTitle="Validar" error="Se debe declarar valores numéricos que estén en el rango de 0 a 99999999" sqref="D246:D248 H246:H248 J246:J248 B246:B248 L246:L248 B245:F245 H245:M245">
      <formula1>0</formula1>
      <formula2>999999</formula2>
    </dataValidation>
    <dataValidation showInputMessage="1" showErrorMessage="1" errorTitle="Validar" error="Se debe declarar valores numéricos que estén en el rango de 0 a 99999999" sqref="I81:R82 N67:S68 N55:S56 B75:W75 B73:T74 B79:S80"/>
    <dataValidation type="whole" showInputMessage="1" showErrorMessage="1" errorTitle="Validar" error="Se debe declarar valores numéricos que estén en el rango de 0 a 99999999" sqref="B81:H82 B57:T57 B51:W51 B49:S50 B55:M56 B63:W63 B61:S62 B69:W69 B67:M68">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102">
      <formula1>1</formula1>
      <formula2>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owBreaks count="6" manualBreakCount="6">
    <brk id="69" max="21" man="1"/>
    <brk id="120" max="21" man="1"/>
    <brk id="161" max="21" man="1"/>
    <brk id="200" max="21" man="1"/>
    <brk id="240" max="21" man="1"/>
    <brk id="288" max="21" man="1"/>
  </row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fabiolaao</cp:lastModifiedBy>
  <dcterms:created xsi:type="dcterms:W3CDTF">2016-01-22T00:54:21Z</dcterms:created>
  <dcterms:modified xsi:type="dcterms:W3CDTF">2016-02-19T02:30:09Z</dcterms:modified>
</cp:coreProperties>
</file>