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idor\Planeacion\PIFI\PFCE 2016-2017\DES\8 EyH\"/>
    </mc:Choice>
  </mc:AlternateContent>
  <bookViews>
    <workbookView xWindow="0" yWindow="0" windowWidth="24000" windowHeight="9720"/>
  </bookViews>
  <sheets>
    <sheet name="FormatoDES" sheetId="1" r:id="rId1"/>
  </sheets>
  <definedNames>
    <definedName name="_xlnm.Print_Area" localSheetId="0">FormatoDES!$A$1:$V$327</definedName>
    <definedName name="_xlnm.Print_Titles" localSheetId="0">FormatoDES!$1:$13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7" i="1" l="1"/>
  <c r="J52" i="1" l="1"/>
  <c r="O98" i="1"/>
  <c r="N98" i="1"/>
  <c r="I98" i="1"/>
  <c r="H98" i="1"/>
  <c r="I60" i="1"/>
  <c r="H60" i="1"/>
  <c r="G326" i="1" l="1"/>
  <c r="E326" i="1"/>
  <c r="C326" i="1"/>
  <c r="M320" i="1"/>
  <c r="L320" i="1"/>
  <c r="H320" i="1"/>
  <c r="G320" i="1"/>
  <c r="F320" i="1"/>
  <c r="B320" i="1"/>
  <c r="M319" i="1"/>
  <c r="L319" i="1"/>
  <c r="H319" i="1"/>
  <c r="G319" i="1"/>
  <c r="F319" i="1"/>
  <c r="B319" i="1"/>
  <c r="M318" i="1"/>
  <c r="L318" i="1"/>
  <c r="H318" i="1"/>
  <c r="G318" i="1"/>
  <c r="F318" i="1"/>
  <c r="B318" i="1"/>
  <c r="M317" i="1"/>
  <c r="L317" i="1"/>
  <c r="H317" i="1"/>
  <c r="G317" i="1"/>
  <c r="F317" i="1"/>
  <c r="B317" i="1"/>
  <c r="M316" i="1"/>
  <c r="L316" i="1"/>
  <c r="H316" i="1"/>
  <c r="G316" i="1"/>
  <c r="F316" i="1"/>
  <c r="B316" i="1"/>
  <c r="M315" i="1"/>
  <c r="L315" i="1"/>
  <c r="H315" i="1"/>
  <c r="G315" i="1"/>
  <c r="F315" i="1"/>
  <c r="B315" i="1"/>
  <c r="M314" i="1"/>
  <c r="L314" i="1"/>
  <c r="H314" i="1"/>
  <c r="G314" i="1"/>
  <c r="F314" i="1"/>
  <c r="B314" i="1"/>
  <c r="M313" i="1"/>
  <c r="L313" i="1"/>
  <c r="H313" i="1"/>
  <c r="G313" i="1"/>
  <c r="F313" i="1"/>
  <c r="B313" i="1"/>
  <c r="M309" i="1"/>
  <c r="L309" i="1"/>
  <c r="H309" i="1"/>
  <c r="G309" i="1"/>
  <c r="F309" i="1"/>
  <c r="B309" i="1"/>
  <c r="M308" i="1"/>
  <c r="L308" i="1"/>
  <c r="H308" i="1"/>
  <c r="G308" i="1"/>
  <c r="F308" i="1"/>
  <c r="B308" i="1"/>
  <c r="M307" i="1"/>
  <c r="L307" i="1"/>
  <c r="H307" i="1"/>
  <c r="G307" i="1"/>
  <c r="F307" i="1"/>
  <c r="B307" i="1"/>
  <c r="M306" i="1"/>
  <c r="L306" i="1"/>
  <c r="H306" i="1"/>
  <c r="G306" i="1"/>
  <c r="F306" i="1"/>
  <c r="B306" i="1"/>
  <c r="M305" i="1"/>
  <c r="L305" i="1"/>
  <c r="H305" i="1"/>
  <c r="G305" i="1"/>
  <c r="F305" i="1"/>
  <c r="B305" i="1"/>
  <c r="M304" i="1"/>
  <c r="L304" i="1"/>
  <c r="H304" i="1"/>
  <c r="G304" i="1"/>
  <c r="F304" i="1"/>
  <c r="B304" i="1"/>
  <c r="M303" i="1"/>
  <c r="L303" i="1"/>
  <c r="H303" i="1"/>
  <c r="G303" i="1"/>
  <c r="F303" i="1"/>
  <c r="B303" i="1"/>
  <c r="M302" i="1"/>
  <c r="L302" i="1"/>
  <c r="H302" i="1"/>
  <c r="G302" i="1"/>
  <c r="F302" i="1"/>
  <c r="B302" i="1"/>
  <c r="M298" i="1"/>
  <c r="L298" i="1"/>
  <c r="H298" i="1"/>
  <c r="G298" i="1"/>
  <c r="F298" i="1"/>
  <c r="B298" i="1"/>
  <c r="M297" i="1"/>
  <c r="L297" i="1"/>
  <c r="H297" i="1"/>
  <c r="G297" i="1"/>
  <c r="F297" i="1"/>
  <c r="B297" i="1"/>
  <c r="M296" i="1"/>
  <c r="L296" i="1"/>
  <c r="H296" i="1"/>
  <c r="G296" i="1"/>
  <c r="F296" i="1"/>
  <c r="B296" i="1"/>
  <c r="M295" i="1"/>
  <c r="L295" i="1"/>
  <c r="H295" i="1"/>
  <c r="G295" i="1"/>
  <c r="F295" i="1"/>
  <c r="B295" i="1"/>
  <c r="M294" i="1"/>
  <c r="L294" i="1"/>
  <c r="H294" i="1"/>
  <c r="G294" i="1"/>
  <c r="F294" i="1"/>
  <c r="B294" i="1"/>
  <c r="M293" i="1"/>
  <c r="L293" i="1"/>
  <c r="H293" i="1"/>
  <c r="G293" i="1"/>
  <c r="F293" i="1"/>
  <c r="B293" i="1"/>
  <c r="M292" i="1"/>
  <c r="L292" i="1"/>
  <c r="H292" i="1"/>
  <c r="G292" i="1"/>
  <c r="F292" i="1"/>
  <c r="B292" i="1"/>
  <c r="M291" i="1"/>
  <c r="L291" i="1"/>
  <c r="H291" i="1"/>
  <c r="G291" i="1"/>
  <c r="F291" i="1"/>
  <c r="B291" i="1"/>
  <c r="M283" i="1"/>
  <c r="K283" i="1"/>
  <c r="I283" i="1"/>
  <c r="G283" i="1"/>
  <c r="E283" i="1"/>
  <c r="C283" i="1"/>
  <c r="M272" i="1"/>
  <c r="L272" i="1"/>
  <c r="K272" i="1"/>
  <c r="J272" i="1"/>
  <c r="I272" i="1"/>
  <c r="H272" i="1"/>
  <c r="G272" i="1"/>
  <c r="F272" i="1"/>
  <c r="E272" i="1"/>
  <c r="D272" i="1"/>
  <c r="C272" i="1"/>
  <c r="B272" i="1"/>
  <c r="L259" i="1"/>
  <c r="M258" i="1" s="1"/>
  <c r="J259" i="1"/>
  <c r="K257" i="1" s="1"/>
  <c r="H259" i="1"/>
  <c r="I258" i="1" s="1"/>
  <c r="F259" i="1"/>
  <c r="G256" i="1" s="1"/>
  <c r="D259" i="1"/>
  <c r="E258" i="1" s="1"/>
  <c r="B259" i="1"/>
  <c r="C258" i="1"/>
  <c r="M257" i="1"/>
  <c r="I257" i="1"/>
  <c r="E257" i="1"/>
  <c r="C257" i="1"/>
  <c r="M256" i="1"/>
  <c r="I256" i="1"/>
  <c r="C256" i="1"/>
  <c r="S245" i="1"/>
  <c r="P245" i="1"/>
  <c r="M245" i="1"/>
  <c r="J245" i="1"/>
  <c r="G245" i="1"/>
  <c r="D245" i="1"/>
  <c r="S244" i="1"/>
  <c r="P244" i="1"/>
  <c r="M244" i="1"/>
  <c r="J244" i="1"/>
  <c r="G244" i="1"/>
  <c r="D244" i="1"/>
  <c r="S243" i="1"/>
  <c r="P243" i="1"/>
  <c r="M243" i="1"/>
  <c r="J243" i="1"/>
  <c r="G243" i="1"/>
  <c r="D243" i="1"/>
  <c r="S242" i="1"/>
  <c r="Q242" i="1"/>
  <c r="P242" i="1"/>
  <c r="N242" i="1"/>
  <c r="M242" i="1"/>
  <c r="K242" i="1"/>
  <c r="J242" i="1"/>
  <c r="H242" i="1"/>
  <c r="G242" i="1"/>
  <c r="E242" i="1"/>
  <c r="D242" i="1"/>
  <c r="B242" i="1"/>
  <c r="S241" i="1"/>
  <c r="Q241" i="1"/>
  <c r="P241" i="1"/>
  <c r="N241" i="1"/>
  <c r="M241" i="1"/>
  <c r="K241" i="1"/>
  <c r="J241" i="1"/>
  <c r="H241" i="1"/>
  <c r="G241" i="1"/>
  <c r="E241" i="1"/>
  <c r="D241" i="1"/>
  <c r="B241" i="1"/>
  <c r="S240" i="1"/>
  <c r="Q240" i="1"/>
  <c r="P240" i="1"/>
  <c r="N240" i="1"/>
  <c r="M240" i="1"/>
  <c r="K240" i="1"/>
  <c r="J240" i="1"/>
  <c r="H240" i="1"/>
  <c r="G240" i="1"/>
  <c r="E240" i="1"/>
  <c r="D240" i="1"/>
  <c r="B240" i="1"/>
  <c r="S239" i="1"/>
  <c r="Q239" i="1"/>
  <c r="P239" i="1"/>
  <c r="N239" i="1"/>
  <c r="M239" i="1"/>
  <c r="K239" i="1"/>
  <c r="J239" i="1"/>
  <c r="H239" i="1"/>
  <c r="G239" i="1"/>
  <c r="E239" i="1"/>
  <c r="D239" i="1"/>
  <c r="B239" i="1"/>
  <c r="S238" i="1"/>
  <c r="P238" i="1"/>
  <c r="M238" i="1"/>
  <c r="J238" i="1"/>
  <c r="G238" i="1"/>
  <c r="D238" i="1"/>
  <c r="S237" i="1"/>
  <c r="P237" i="1"/>
  <c r="M237" i="1"/>
  <c r="J237" i="1"/>
  <c r="G237" i="1"/>
  <c r="D237" i="1"/>
  <c r="S236" i="1"/>
  <c r="P236" i="1"/>
  <c r="M236" i="1"/>
  <c r="J236" i="1"/>
  <c r="G236" i="1"/>
  <c r="D236" i="1"/>
  <c r="S235" i="1"/>
  <c r="P235" i="1"/>
  <c r="M235" i="1"/>
  <c r="J235" i="1"/>
  <c r="G235" i="1"/>
  <c r="D235" i="1"/>
  <c r="S234" i="1"/>
  <c r="Q234" i="1"/>
  <c r="P234" i="1"/>
  <c r="N234" i="1"/>
  <c r="M234" i="1"/>
  <c r="K234" i="1"/>
  <c r="J234" i="1"/>
  <c r="H234" i="1"/>
  <c r="G234" i="1"/>
  <c r="E234" i="1"/>
  <c r="D234" i="1"/>
  <c r="B234" i="1"/>
  <c r="S233" i="1"/>
  <c r="Q233" i="1"/>
  <c r="P233" i="1"/>
  <c r="N233" i="1"/>
  <c r="M233" i="1"/>
  <c r="K233" i="1"/>
  <c r="J233" i="1"/>
  <c r="H233" i="1"/>
  <c r="G233" i="1"/>
  <c r="E233" i="1"/>
  <c r="D233" i="1"/>
  <c r="B233" i="1"/>
  <c r="S232" i="1"/>
  <c r="Q232" i="1"/>
  <c r="P232" i="1"/>
  <c r="N232" i="1"/>
  <c r="M232" i="1"/>
  <c r="K232" i="1"/>
  <c r="J232" i="1"/>
  <c r="H232" i="1"/>
  <c r="G232" i="1"/>
  <c r="E232" i="1"/>
  <c r="D232" i="1"/>
  <c r="B232" i="1"/>
  <c r="S231" i="1"/>
  <c r="Q231" i="1"/>
  <c r="P231" i="1"/>
  <c r="N231" i="1"/>
  <c r="M231" i="1"/>
  <c r="K231" i="1"/>
  <c r="J231" i="1"/>
  <c r="H231" i="1"/>
  <c r="G231" i="1"/>
  <c r="E231" i="1"/>
  <c r="D231" i="1"/>
  <c r="B231" i="1"/>
  <c r="S230" i="1"/>
  <c r="P230" i="1"/>
  <c r="M230" i="1"/>
  <c r="J230" i="1"/>
  <c r="G230" i="1"/>
  <c r="D230" i="1"/>
  <c r="S229" i="1"/>
  <c r="P229" i="1"/>
  <c r="M229" i="1"/>
  <c r="J229" i="1"/>
  <c r="G229" i="1"/>
  <c r="D229" i="1"/>
  <c r="S228" i="1"/>
  <c r="P228" i="1"/>
  <c r="M228" i="1"/>
  <c r="J228" i="1"/>
  <c r="G228" i="1"/>
  <c r="D228" i="1"/>
  <c r="S227" i="1"/>
  <c r="P227" i="1"/>
  <c r="M227" i="1"/>
  <c r="J227" i="1"/>
  <c r="G227" i="1"/>
  <c r="D227" i="1"/>
  <c r="M221" i="1"/>
  <c r="K221" i="1"/>
  <c r="I221" i="1"/>
  <c r="G221" i="1"/>
  <c r="E221" i="1"/>
  <c r="C221" i="1"/>
  <c r="M220" i="1"/>
  <c r="K220" i="1"/>
  <c r="I220" i="1"/>
  <c r="G220" i="1"/>
  <c r="E220" i="1"/>
  <c r="C220" i="1"/>
  <c r="M216" i="1"/>
  <c r="K216" i="1"/>
  <c r="I216" i="1"/>
  <c r="G216" i="1"/>
  <c r="E216" i="1"/>
  <c r="C216" i="1"/>
  <c r="M215" i="1"/>
  <c r="K215" i="1"/>
  <c r="I215" i="1"/>
  <c r="G215" i="1"/>
  <c r="E215" i="1"/>
  <c r="C215" i="1"/>
  <c r="M213" i="1"/>
  <c r="K213" i="1"/>
  <c r="I213" i="1"/>
  <c r="G213" i="1"/>
  <c r="E213" i="1"/>
  <c r="C213" i="1"/>
  <c r="M212" i="1"/>
  <c r="K212" i="1"/>
  <c r="I212" i="1"/>
  <c r="G212" i="1"/>
  <c r="E212" i="1"/>
  <c r="C212" i="1"/>
  <c r="M211" i="1"/>
  <c r="K211" i="1"/>
  <c r="I211" i="1"/>
  <c r="G211" i="1"/>
  <c r="E211" i="1"/>
  <c r="C211" i="1"/>
  <c r="M210" i="1"/>
  <c r="K210" i="1"/>
  <c r="I210" i="1"/>
  <c r="G210" i="1"/>
  <c r="E210" i="1"/>
  <c r="C210" i="1"/>
  <c r="I209" i="1"/>
  <c r="G209" i="1"/>
  <c r="E209" i="1"/>
  <c r="C209" i="1"/>
  <c r="M208" i="1"/>
  <c r="K208" i="1"/>
  <c r="I208" i="1"/>
  <c r="G208" i="1"/>
  <c r="E208" i="1"/>
  <c r="C208" i="1"/>
  <c r="M207" i="1"/>
  <c r="K207" i="1"/>
  <c r="I207" i="1"/>
  <c r="J209" i="1" s="1"/>
  <c r="K209" i="1" s="1"/>
  <c r="L209" i="1" s="1"/>
  <c r="M209" i="1" s="1"/>
  <c r="G207" i="1"/>
  <c r="E207" i="1"/>
  <c r="C207" i="1"/>
  <c r="M205" i="1"/>
  <c r="K205" i="1"/>
  <c r="I205" i="1"/>
  <c r="G205" i="1"/>
  <c r="E205" i="1"/>
  <c r="C205" i="1"/>
  <c r="I204" i="1"/>
  <c r="G204" i="1"/>
  <c r="E204" i="1"/>
  <c r="C204" i="1"/>
  <c r="M203" i="1"/>
  <c r="K203" i="1"/>
  <c r="I203" i="1"/>
  <c r="G203" i="1"/>
  <c r="E203" i="1"/>
  <c r="C203" i="1"/>
  <c r="M202" i="1"/>
  <c r="K202" i="1"/>
  <c r="I202" i="1"/>
  <c r="K204" i="1" s="1"/>
  <c r="G202" i="1"/>
  <c r="E202" i="1"/>
  <c r="C202" i="1"/>
  <c r="M200" i="1"/>
  <c r="K200" i="1"/>
  <c r="I200" i="1"/>
  <c r="G200" i="1"/>
  <c r="E200" i="1"/>
  <c r="C200" i="1"/>
  <c r="M190" i="1"/>
  <c r="K190" i="1"/>
  <c r="I190" i="1"/>
  <c r="G190" i="1"/>
  <c r="E190" i="1"/>
  <c r="C190" i="1"/>
  <c r="M186" i="1"/>
  <c r="K186" i="1"/>
  <c r="I186" i="1"/>
  <c r="G186" i="1"/>
  <c r="E186" i="1"/>
  <c r="C186" i="1"/>
  <c r="M184" i="1"/>
  <c r="K184" i="1"/>
  <c r="I184" i="1"/>
  <c r="G184" i="1"/>
  <c r="E184" i="1"/>
  <c r="C184" i="1"/>
  <c r="M182" i="1"/>
  <c r="K182" i="1"/>
  <c r="I182" i="1"/>
  <c r="G182" i="1"/>
  <c r="E182" i="1"/>
  <c r="C182" i="1"/>
  <c r="M180" i="1"/>
  <c r="K180" i="1"/>
  <c r="I180" i="1"/>
  <c r="G180" i="1"/>
  <c r="E180" i="1"/>
  <c r="C180" i="1"/>
  <c r="L179" i="1"/>
  <c r="M179" i="1" s="1"/>
  <c r="J179" i="1"/>
  <c r="K179" i="1" s="1"/>
  <c r="H179" i="1"/>
  <c r="F179" i="1"/>
  <c r="D179" i="1"/>
  <c r="B179" i="1"/>
  <c r="M178" i="1"/>
  <c r="K178" i="1"/>
  <c r="M177" i="1"/>
  <c r="K177" i="1"/>
  <c r="M176" i="1"/>
  <c r="K176" i="1"/>
  <c r="I176" i="1"/>
  <c r="G176" i="1"/>
  <c r="E176" i="1"/>
  <c r="C176" i="1"/>
  <c r="M175" i="1"/>
  <c r="K175" i="1"/>
  <c r="L167" i="1"/>
  <c r="M166" i="1" s="1"/>
  <c r="J167" i="1"/>
  <c r="K165" i="1" s="1"/>
  <c r="H167" i="1"/>
  <c r="I166" i="1" s="1"/>
  <c r="G166" i="1"/>
  <c r="D167" i="1"/>
  <c r="E166" i="1" s="1"/>
  <c r="B167" i="1"/>
  <c r="C165" i="1" s="1"/>
  <c r="M165" i="1"/>
  <c r="I165" i="1"/>
  <c r="G165" i="1"/>
  <c r="M164" i="1"/>
  <c r="K164" i="1"/>
  <c r="I164" i="1"/>
  <c r="G164" i="1"/>
  <c r="E164" i="1"/>
  <c r="C164" i="1"/>
  <c r="L159" i="1"/>
  <c r="M157" i="1" s="1"/>
  <c r="J159" i="1"/>
  <c r="K158" i="1" s="1"/>
  <c r="H159" i="1"/>
  <c r="F159" i="1"/>
  <c r="G158" i="1" s="1"/>
  <c r="D159" i="1"/>
  <c r="E157" i="1" s="1"/>
  <c r="B159" i="1"/>
  <c r="C158" i="1" s="1"/>
  <c r="E158" i="1"/>
  <c r="I157" i="1"/>
  <c r="C157" i="1"/>
  <c r="M156" i="1"/>
  <c r="K156" i="1"/>
  <c r="I156" i="1"/>
  <c r="G156" i="1"/>
  <c r="E156" i="1"/>
  <c r="C156" i="1"/>
  <c r="M155" i="1"/>
  <c r="K155" i="1"/>
  <c r="I155" i="1"/>
  <c r="G155" i="1"/>
  <c r="E155" i="1"/>
  <c r="C155" i="1"/>
  <c r="M154" i="1"/>
  <c r="K154" i="1"/>
  <c r="I154" i="1"/>
  <c r="G154" i="1"/>
  <c r="E154" i="1"/>
  <c r="C154" i="1"/>
  <c r="M153" i="1"/>
  <c r="K153" i="1"/>
  <c r="I153" i="1"/>
  <c r="G153" i="1"/>
  <c r="E153" i="1"/>
  <c r="C153" i="1"/>
  <c r="M152" i="1"/>
  <c r="K152" i="1"/>
  <c r="I152" i="1"/>
  <c r="G152" i="1"/>
  <c r="E152" i="1"/>
  <c r="C152" i="1"/>
  <c r="M151" i="1"/>
  <c r="K151" i="1"/>
  <c r="I151" i="1"/>
  <c r="G151" i="1"/>
  <c r="E151" i="1"/>
  <c r="C151" i="1"/>
  <c r="M150" i="1"/>
  <c r="K150" i="1"/>
  <c r="M149" i="1"/>
  <c r="K149" i="1"/>
  <c r="M148" i="1"/>
  <c r="K148" i="1"/>
  <c r="R141" i="1"/>
  <c r="Q141" i="1"/>
  <c r="O141" i="1"/>
  <c r="N141" i="1"/>
  <c r="L141" i="1"/>
  <c r="K141" i="1"/>
  <c r="I141" i="1"/>
  <c r="H141" i="1"/>
  <c r="F141" i="1"/>
  <c r="E141" i="1"/>
  <c r="C141" i="1"/>
  <c r="B141" i="1"/>
  <c r="R140" i="1"/>
  <c r="Q140" i="1"/>
  <c r="O140" i="1"/>
  <c r="N140" i="1"/>
  <c r="L140" i="1"/>
  <c r="K140" i="1"/>
  <c r="I140" i="1"/>
  <c r="H140" i="1"/>
  <c r="F140" i="1"/>
  <c r="E140" i="1"/>
  <c r="C140" i="1"/>
  <c r="B140" i="1"/>
  <c r="R139" i="1"/>
  <c r="Q139" i="1"/>
  <c r="O139" i="1"/>
  <c r="N139" i="1"/>
  <c r="L139" i="1"/>
  <c r="K139" i="1"/>
  <c r="I139" i="1"/>
  <c r="H139" i="1"/>
  <c r="F139" i="1"/>
  <c r="E139" i="1"/>
  <c r="C139" i="1"/>
  <c r="B139" i="1"/>
  <c r="R138" i="1"/>
  <c r="Q138" i="1"/>
  <c r="O138" i="1"/>
  <c r="N138" i="1"/>
  <c r="L138" i="1"/>
  <c r="K138" i="1"/>
  <c r="I138" i="1"/>
  <c r="H138" i="1"/>
  <c r="F138" i="1"/>
  <c r="E138" i="1"/>
  <c r="C138" i="1"/>
  <c r="B138" i="1"/>
  <c r="R135" i="1"/>
  <c r="Q135" i="1"/>
  <c r="O135" i="1"/>
  <c r="N135" i="1"/>
  <c r="L135" i="1"/>
  <c r="K135" i="1"/>
  <c r="I135" i="1"/>
  <c r="H135" i="1"/>
  <c r="F135" i="1"/>
  <c r="E135" i="1"/>
  <c r="C135" i="1"/>
  <c r="B135" i="1"/>
  <c r="R134" i="1"/>
  <c r="Q134" i="1"/>
  <c r="O134" i="1"/>
  <c r="N134" i="1"/>
  <c r="L134" i="1"/>
  <c r="K134" i="1"/>
  <c r="I134" i="1"/>
  <c r="H134" i="1"/>
  <c r="F134" i="1"/>
  <c r="E134" i="1"/>
  <c r="C134" i="1"/>
  <c r="B134" i="1"/>
  <c r="R133" i="1"/>
  <c r="Q133" i="1"/>
  <c r="O133" i="1"/>
  <c r="N133" i="1"/>
  <c r="L133" i="1"/>
  <c r="K133" i="1"/>
  <c r="I133" i="1"/>
  <c r="H133" i="1"/>
  <c r="F133" i="1"/>
  <c r="E133" i="1"/>
  <c r="C133" i="1"/>
  <c r="B133" i="1"/>
  <c r="S129" i="1"/>
  <c r="P129" i="1"/>
  <c r="M129" i="1"/>
  <c r="J129" i="1"/>
  <c r="G129" i="1"/>
  <c r="D129" i="1"/>
  <c r="S128" i="1"/>
  <c r="P128" i="1"/>
  <c r="M128" i="1"/>
  <c r="J128" i="1"/>
  <c r="J141" i="1" s="1"/>
  <c r="G128" i="1"/>
  <c r="D128" i="1"/>
  <c r="S127" i="1"/>
  <c r="P127" i="1"/>
  <c r="M127" i="1"/>
  <c r="J127" i="1"/>
  <c r="G127" i="1"/>
  <c r="D127" i="1"/>
  <c r="S126" i="1"/>
  <c r="P126" i="1"/>
  <c r="M126" i="1"/>
  <c r="J126" i="1"/>
  <c r="J139" i="1" s="1"/>
  <c r="G126" i="1"/>
  <c r="D126" i="1"/>
  <c r="S125" i="1"/>
  <c r="P125" i="1"/>
  <c r="M125" i="1"/>
  <c r="J125" i="1"/>
  <c r="G125" i="1"/>
  <c r="D125" i="1"/>
  <c r="S124" i="1"/>
  <c r="P124" i="1"/>
  <c r="M124" i="1"/>
  <c r="J124" i="1"/>
  <c r="G124" i="1"/>
  <c r="D124" i="1"/>
  <c r="R123" i="1"/>
  <c r="R137" i="1" s="1"/>
  <c r="Q123" i="1"/>
  <c r="Q136" i="1" s="1"/>
  <c r="O123" i="1"/>
  <c r="O137" i="1" s="1"/>
  <c r="N123" i="1"/>
  <c r="N137" i="1" s="1"/>
  <c r="L123" i="1"/>
  <c r="L136" i="1" s="1"/>
  <c r="K123" i="1"/>
  <c r="K137" i="1" s="1"/>
  <c r="I123" i="1"/>
  <c r="I136" i="1" s="1"/>
  <c r="H123" i="1"/>
  <c r="H136" i="1" s="1"/>
  <c r="F123" i="1"/>
  <c r="F137" i="1" s="1"/>
  <c r="E123" i="1"/>
  <c r="E136" i="1" s="1"/>
  <c r="C123" i="1"/>
  <c r="C137" i="1" s="1"/>
  <c r="B123" i="1"/>
  <c r="B137" i="1" s="1"/>
  <c r="S122" i="1"/>
  <c r="P122" i="1"/>
  <c r="M122" i="1"/>
  <c r="J122" i="1"/>
  <c r="G122" i="1"/>
  <c r="D122" i="1"/>
  <c r="S121" i="1"/>
  <c r="P121" i="1"/>
  <c r="M121" i="1"/>
  <c r="J121" i="1"/>
  <c r="J134" i="1" s="1"/>
  <c r="G121" i="1"/>
  <c r="D121" i="1"/>
  <c r="S120" i="1"/>
  <c r="P120" i="1"/>
  <c r="M120" i="1"/>
  <c r="J120" i="1"/>
  <c r="G120" i="1"/>
  <c r="D120" i="1"/>
  <c r="R114" i="1"/>
  <c r="R142" i="1" s="1"/>
  <c r="Q114" i="1"/>
  <c r="Q142" i="1" s="1"/>
  <c r="O114" i="1"/>
  <c r="O142" i="1" s="1"/>
  <c r="N114" i="1"/>
  <c r="N142" i="1" s="1"/>
  <c r="L114" i="1"/>
  <c r="L142" i="1" s="1"/>
  <c r="K114" i="1"/>
  <c r="K142" i="1" s="1"/>
  <c r="I114" i="1"/>
  <c r="I142" i="1" s="1"/>
  <c r="H114" i="1"/>
  <c r="H142" i="1" s="1"/>
  <c r="F114" i="1"/>
  <c r="F142" i="1" s="1"/>
  <c r="E114" i="1"/>
  <c r="E142" i="1" s="1"/>
  <c r="C114" i="1"/>
  <c r="C142" i="1" s="1"/>
  <c r="B114" i="1"/>
  <c r="B142" i="1" s="1"/>
  <c r="S113" i="1"/>
  <c r="P113" i="1"/>
  <c r="M113" i="1"/>
  <c r="J113" i="1"/>
  <c r="G113" i="1"/>
  <c r="D113" i="1"/>
  <c r="S112" i="1"/>
  <c r="M326" i="1" s="1"/>
  <c r="P112" i="1"/>
  <c r="K326" i="1" s="1"/>
  <c r="M112" i="1"/>
  <c r="I326" i="1" s="1"/>
  <c r="G112" i="1"/>
  <c r="D112" i="1"/>
  <c r="S106" i="1"/>
  <c r="R106" i="1"/>
  <c r="Q106" i="1"/>
  <c r="P106" i="1"/>
  <c r="O106" i="1"/>
  <c r="N106" i="1"/>
  <c r="M106" i="1"/>
  <c r="L106" i="1"/>
  <c r="K106" i="1"/>
  <c r="J106" i="1"/>
  <c r="I106" i="1"/>
  <c r="H106" i="1"/>
  <c r="G106" i="1"/>
  <c r="F106" i="1"/>
  <c r="E106" i="1"/>
  <c r="D106" i="1"/>
  <c r="C106" i="1"/>
  <c r="B106" i="1"/>
  <c r="M90" i="1"/>
  <c r="L90" i="1"/>
  <c r="K90" i="1"/>
  <c r="J90" i="1"/>
  <c r="I90" i="1"/>
  <c r="E177" i="1" s="1"/>
  <c r="H90" i="1"/>
  <c r="G90" i="1"/>
  <c r="F90" i="1"/>
  <c r="E90" i="1"/>
  <c r="I177" i="1" s="1"/>
  <c r="D90" i="1"/>
  <c r="C90" i="1"/>
  <c r="B90" i="1"/>
  <c r="C177" i="1" s="1"/>
  <c r="M89" i="1"/>
  <c r="L89" i="1"/>
  <c r="K89" i="1"/>
  <c r="J89" i="1"/>
  <c r="I89" i="1"/>
  <c r="H89" i="1"/>
  <c r="G89" i="1"/>
  <c r="F89" i="1"/>
  <c r="E89" i="1"/>
  <c r="D89" i="1"/>
  <c r="C89" i="1"/>
  <c r="B89" i="1"/>
  <c r="S84" i="1"/>
  <c r="R84" i="1"/>
  <c r="Q84" i="1"/>
  <c r="P84" i="1"/>
  <c r="O84" i="1"/>
  <c r="N84" i="1"/>
  <c r="M84" i="1"/>
  <c r="L84" i="1"/>
  <c r="K84" i="1"/>
  <c r="J84" i="1"/>
  <c r="I84" i="1"/>
  <c r="H84" i="1"/>
  <c r="G84" i="1"/>
  <c r="F84" i="1"/>
  <c r="E84" i="1"/>
  <c r="D84" i="1"/>
  <c r="C84" i="1"/>
  <c r="B84" i="1"/>
  <c r="S83" i="1"/>
  <c r="R83" i="1"/>
  <c r="Q83" i="1"/>
  <c r="P83" i="1"/>
  <c r="O83" i="1"/>
  <c r="N83" i="1"/>
  <c r="M83" i="1"/>
  <c r="L83" i="1"/>
  <c r="K83" i="1"/>
  <c r="J83" i="1"/>
  <c r="I83" i="1"/>
  <c r="H83" i="1"/>
  <c r="G83" i="1"/>
  <c r="F83" i="1"/>
  <c r="E83" i="1"/>
  <c r="D83" i="1"/>
  <c r="C83" i="1"/>
  <c r="E188" i="1" s="1"/>
  <c r="B83" i="1"/>
  <c r="S78" i="1"/>
  <c r="R78" i="1"/>
  <c r="Q78" i="1"/>
  <c r="P78" i="1"/>
  <c r="O78" i="1"/>
  <c r="N78" i="1"/>
  <c r="S77" i="1"/>
  <c r="R77" i="1"/>
  <c r="Q77" i="1"/>
  <c r="P77" i="1"/>
  <c r="O77" i="1"/>
  <c r="N77" i="1"/>
  <c r="S66" i="1"/>
  <c r="R66" i="1"/>
  <c r="Q66" i="1"/>
  <c r="P66" i="1"/>
  <c r="O66" i="1"/>
  <c r="N66" i="1"/>
  <c r="S65" i="1"/>
  <c r="M214" i="1" s="1"/>
  <c r="R65" i="1"/>
  <c r="K214" i="1" s="1"/>
  <c r="Q65" i="1"/>
  <c r="I214" i="1" s="1"/>
  <c r="P65" i="1"/>
  <c r="G214" i="1" s="1"/>
  <c r="O65" i="1"/>
  <c r="E214" i="1" s="1"/>
  <c r="N65" i="1"/>
  <c r="C214" i="1" s="1"/>
  <c r="G177" i="1" l="1"/>
  <c r="S134" i="1"/>
  <c r="S139" i="1"/>
  <c r="S141" i="1"/>
  <c r="K258" i="1"/>
  <c r="K256" i="1"/>
  <c r="G257" i="1"/>
  <c r="G258" i="1"/>
  <c r="E256" i="1"/>
  <c r="E165" i="1"/>
  <c r="K157" i="1"/>
  <c r="G157" i="1"/>
  <c r="M123" i="1"/>
  <c r="M137" i="1" s="1"/>
  <c r="O115" i="1"/>
  <c r="G134" i="1"/>
  <c r="G139" i="1"/>
  <c r="G141" i="1"/>
  <c r="D123" i="1"/>
  <c r="P123" i="1"/>
  <c r="P136" i="1" s="1"/>
  <c r="M158" i="1"/>
  <c r="N90" i="1"/>
  <c r="R90" i="1"/>
  <c r="F277" i="1" s="1"/>
  <c r="G159" i="1"/>
  <c r="M188" i="1"/>
  <c r="G191" i="1"/>
  <c r="Q90" i="1"/>
  <c r="I179" i="1" s="1"/>
  <c r="I167" i="1"/>
  <c r="M140" i="1"/>
  <c r="I159" i="1"/>
  <c r="D135" i="1"/>
  <c r="P135" i="1"/>
  <c r="P138" i="1"/>
  <c r="O90" i="1"/>
  <c r="C115" i="1"/>
  <c r="S133" i="1"/>
  <c r="G135" i="1"/>
  <c r="G138" i="1"/>
  <c r="M139" i="1"/>
  <c r="M141" i="1"/>
  <c r="I158" i="1"/>
  <c r="E159" i="1"/>
  <c r="M159" i="1"/>
  <c r="M135" i="1"/>
  <c r="M138" i="1"/>
  <c r="M114" i="1"/>
  <c r="E278" i="1" s="1"/>
  <c r="D136" i="1"/>
  <c r="D138" i="1"/>
  <c r="D140" i="1"/>
  <c r="P140" i="1"/>
  <c r="C167" i="1"/>
  <c r="K167" i="1"/>
  <c r="I191" i="1"/>
  <c r="S90" i="1"/>
  <c r="M185" i="1" s="1"/>
  <c r="E167" i="1"/>
  <c r="M167" i="1"/>
  <c r="G133" i="1"/>
  <c r="M134" i="1"/>
  <c r="S135" i="1"/>
  <c r="S138" i="1"/>
  <c r="G140" i="1"/>
  <c r="S140" i="1"/>
  <c r="C188" i="1"/>
  <c r="K188" i="1"/>
  <c r="C159" i="1"/>
  <c r="K159" i="1"/>
  <c r="P90" i="1"/>
  <c r="G179" i="1" s="1"/>
  <c r="K115" i="1"/>
  <c r="J133" i="1"/>
  <c r="D134" i="1"/>
  <c r="P134" i="1"/>
  <c r="J135" i="1"/>
  <c r="J138" i="1"/>
  <c r="D139" i="1"/>
  <c r="P139" i="1"/>
  <c r="J140" i="1"/>
  <c r="D141" i="1"/>
  <c r="P141" i="1"/>
  <c r="C166" i="1"/>
  <c r="K166" i="1"/>
  <c r="G167" i="1"/>
  <c r="M204" i="1"/>
  <c r="D137" i="1"/>
  <c r="K181" i="1"/>
  <c r="N89" i="1"/>
  <c r="R89" i="1"/>
  <c r="D114" i="1"/>
  <c r="B278" i="1" s="1"/>
  <c r="P114" i="1"/>
  <c r="F278" i="1" s="1"/>
  <c r="B115" i="1"/>
  <c r="F115" i="1"/>
  <c r="N115" i="1"/>
  <c r="R115" i="1"/>
  <c r="J123" i="1"/>
  <c r="J136" i="1" s="1"/>
  <c r="D133" i="1"/>
  <c r="P133" i="1"/>
  <c r="B136" i="1"/>
  <c r="F136" i="1"/>
  <c r="N136" i="1"/>
  <c r="R136" i="1"/>
  <c r="H137" i="1"/>
  <c r="L137" i="1"/>
  <c r="C187" i="1"/>
  <c r="K187" i="1"/>
  <c r="G188" i="1"/>
  <c r="C191" i="1"/>
  <c r="K191" i="1"/>
  <c r="O89" i="1"/>
  <c r="S89" i="1"/>
  <c r="G123" i="1"/>
  <c r="G136" i="1" s="1"/>
  <c r="S123" i="1"/>
  <c r="S136" i="1" s="1"/>
  <c r="M133" i="1"/>
  <c r="C136" i="1"/>
  <c r="K136" i="1"/>
  <c r="O136" i="1"/>
  <c r="E137" i="1"/>
  <c r="I137" i="1"/>
  <c r="Q137" i="1"/>
  <c r="E187" i="1"/>
  <c r="M187" i="1"/>
  <c r="I188" i="1"/>
  <c r="E191" i="1"/>
  <c r="M191" i="1"/>
  <c r="P89" i="1"/>
  <c r="J114" i="1"/>
  <c r="D278" i="1" s="1"/>
  <c r="H115" i="1"/>
  <c r="L115" i="1"/>
  <c r="G187" i="1"/>
  <c r="Q89" i="1"/>
  <c r="G114" i="1"/>
  <c r="S114" i="1"/>
  <c r="G278" i="1" s="1"/>
  <c r="E115" i="1"/>
  <c r="I115" i="1"/>
  <c r="Q115" i="1"/>
  <c r="I187" i="1"/>
  <c r="E185" i="1" l="1"/>
  <c r="E178" i="1"/>
  <c r="E175" i="1"/>
  <c r="B277" i="1"/>
  <c r="C175" i="1"/>
  <c r="C178" i="1"/>
  <c r="C179" i="1"/>
  <c r="C183" i="1"/>
  <c r="D277" i="1"/>
  <c r="G178" i="1"/>
  <c r="G175" i="1"/>
  <c r="E277" i="1"/>
  <c r="I175" i="1"/>
  <c r="I178" i="1"/>
  <c r="E179" i="1"/>
  <c r="I149" i="1"/>
  <c r="I150" i="1"/>
  <c r="I148" i="1"/>
  <c r="G150" i="1"/>
  <c r="G149" i="1"/>
  <c r="G148" i="1"/>
  <c r="E150" i="1"/>
  <c r="E149" i="1"/>
  <c r="E148" i="1"/>
  <c r="C149" i="1"/>
  <c r="C150" i="1"/>
  <c r="C148" i="1"/>
  <c r="M136" i="1"/>
  <c r="P137" i="1"/>
  <c r="I181" i="1"/>
  <c r="M142" i="1"/>
  <c r="M115" i="1"/>
  <c r="C181" i="1"/>
  <c r="K183" i="1"/>
  <c r="I183" i="1"/>
  <c r="K185" i="1"/>
  <c r="C185" i="1"/>
  <c r="I185" i="1"/>
  <c r="C277" i="1"/>
  <c r="E181" i="1"/>
  <c r="E183" i="1"/>
  <c r="M181" i="1"/>
  <c r="M183" i="1"/>
  <c r="G277" i="1"/>
  <c r="G185" i="1"/>
  <c r="G181" i="1"/>
  <c r="G183" i="1"/>
  <c r="C278" i="1"/>
  <c r="G115" i="1"/>
  <c r="C218" i="1"/>
  <c r="C219" i="1"/>
  <c r="C217" i="1"/>
  <c r="C189" i="1"/>
  <c r="S115" i="1"/>
  <c r="P115" i="1"/>
  <c r="J142" i="1"/>
  <c r="I219" i="1"/>
  <c r="I217" i="1"/>
  <c r="I189" i="1"/>
  <c r="I218" i="1"/>
  <c r="M218" i="1"/>
  <c r="M219" i="1"/>
  <c r="M217" i="1"/>
  <c r="M189" i="1"/>
  <c r="S142" i="1"/>
  <c r="P142" i="1"/>
  <c r="D115" i="1"/>
  <c r="G219" i="1"/>
  <c r="G217" i="1"/>
  <c r="G189" i="1"/>
  <c r="G218" i="1"/>
  <c r="E218" i="1"/>
  <c r="E219" i="1"/>
  <c r="E217" i="1"/>
  <c r="E189" i="1"/>
  <c r="G142" i="1"/>
  <c r="D142" i="1"/>
  <c r="S137" i="1"/>
  <c r="K218" i="1"/>
  <c r="K219" i="1"/>
  <c r="K217" i="1"/>
  <c r="K189" i="1"/>
  <c r="J137" i="1"/>
  <c r="G137" i="1"/>
  <c r="J115" i="1"/>
</calcChain>
</file>

<file path=xl/sharedStrings.xml><?xml version="1.0" encoding="utf-8"?>
<sst xmlns="http://schemas.openxmlformats.org/spreadsheetml/2006/main" count="687" uniqueCount="252">
  <si>
    <t>FORMATO PARA CAPTURAR INFORMACIÓN E INDICADORES BÁSICOS DE LA DES. PFCE 2016-2017</t>
  </si>
  <si>
    <t>Nombre de la Institución:</t>
  </si>
  <si>
    <t>Clave DES</t>
  </si>
  <si>
    <t>Nombre de la DES:</t>
  </si>
  <si>
    <t>Nombre del Campi en donde se encuentra ubicado la DES</t>
  </si>
  <si>
    <t>Disciplinar</t>
  </si>
  <si>
    <t>Multidisciplinar (que cuentan con PE de diferentes áreas del conocimiento)</t>
  </si>
  <si>
    <t>Nombre de las unidades académicas (escuelas, facultades, institutos) que integran la DES:</t>
  </si>
  <si>
    <t>Municipio *</t>
  </si>
  <si>
    <t>Localidad*</t>
  </si>
  <si>
    <t>Clave
Unidad
Académica</t>
  </si>
  <si>
    <t>* Los datos deberán ser presentados conforme al catálogo que elabora el INEGI</t>
  </si>
  <si>
    <t>NOMBRE DEL PROGRAMA EDUCATIVO</t>
  </si>
  <si>
    <t>Reciente creación*</t>
  </si>
  <si>
    <t>Año*</t>
  </si>
  <si>
    <t>Evaluado 
Si = S
No  = N</t>
  </si>
  <si>
    <t>Nivel del PE</t>
  </si>
  <si>
    <t>Matrícula</t>
  </si>
  <si>
    <t>Nivel CIEES</t>
  </si>
  <si>
    <t>Acreditado</t>
  </si>
  <si>
    <t>PNPC</t>
  </si>
  <si>
    <t>Municipio</t>
  </si>
  <si>
    <t>Localidad</t>
  </si>
  <si>
    <t>TSU/PA</t>
  </si>
  <si>
    <t>Licenciatura</t>
  </si>
  <si>
    <t>Especialidad</t>
  </si>
  <si>
    <t>Maestría</t>
  </si>
  <si>
    <t>Doctorado</t>
  </si>
  <si>
    <t>PFC</t>
  </si>
  <si>
    <t>PNP</t>
  </si>
  <si>
    <t>Maestrira</t>
  </si>
  <si>
    <t>Nivel 1</t>
  </si>
  <si>
    <t>Nivel 2</t>
  </si>
  <si>
    <t>Nivel 3</t>
  </si>
  <si>
    <t>Reciente creación</t>
  </si>
  <si>
    <t>En Consolidación</t>
  </si>
  <si>
    <t>Consolidado</t>
  </si>
  <si>
    <t>Competencia Internacional</t>
  </si>
  <si>
    <t>Registrar todos los programas educativos de la DES, indicar la clasificación de los CIEES, si ha sido acreditado o si no ha sido evaluado. Puede ocurrir más de una categoría. Marque con una X</t>
  </si>
  <si>
    <t>PROGRAMAS EDUCATIVOS EVALUABLES</t>
  </si>
  <si>
    <t>Nivel</t>
  </si>
  <si>
    <t>LICENCIATURA</t>
  </si>
  <si>
    <t>ESPECIALIDAD</t>
  </si>
  <si>
    <t>Año</t>
  </si>
  <si>
    <t>Número de PE</t>
  </si>
  <si>
    <t>MAESTRÍA</t>
  </si>
  <si>
    <t>DOCTORADO</t>
  </si>
  <si>
    <t>TOTAL</t>
  </si>
  <si>
    <t>PROGRAMAS EDUCATIVOS NO EVALUABLES</t>
  </si>
  <si>
    <t>PROGRAMAS EDUCATIVOS (EVALUABLES Y NO EVALUABLES)</t>
  </si>
  <si>
    <t>Nota: Las celdas o casillas sombreadas no deben ser llenadas. Son Fórmulas para calcular automaticamente. Favor de no mover o modificar el formato. Introducir los datos sólo en las casillas en blanco.</t>
  </si>
  <si>
    <t>DES multidisciplinar que cuentan con PE en más de una área del conocimiento.</t>
  </si>
  <si>
    <t>Área del Conocimiento</t>
  </si>
  <si>
    <t xml:space="preserve">MATRICULA POR ÁREA DEL CONOCIMIENTO Y TIPO </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</si>
  <si>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</si>
  <si>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</si>
  <si>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</si>
  <si>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</si>
  <si>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</si>
  <si>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</si>
  <si>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</si>
  <si>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</si>
  <si>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</si>
  <si>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</si>
  <si>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</si>
  <si>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</si>
  <si>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</si>
  <si>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</si>
  <si>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</si>
  <si>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</si>
  <si>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</si>
  <si>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</si>
  <si>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Posgrado en el área de su desempeño</t>
  </si>
  <si>
    <t>Doctorado en el área de su desempeño</t>
  </si>
  <si>
    <t>Pertenencia al SNI / SNC</t>
  </si>
  <si>
    <t>Perfil deseable PROMEP, reconocido por la SEP</t>
  </si>
  <si>
    <t>Participación en el programa de tutoría</t>
  </si>
  <si>
    <t>Profesores (PTC, PMT y PA) que reciben capacitación y/o actualización con al menos 40 horas por año</t>
  </si>
  <si>
    <t>% Profesores de Tiempo Completo con:</t>
  </si>
  <si>
    <t>% H</t>
  </si>
  <si>
    <t>% M</t>
  </si>
  <si>
    <t>% T</t>
  </si>
  <si>
    <t>PROGRAMAS EDUCATIVOS</t>
  </si>
  <si>
    <t>Concepto:</t>
  </si>
  <si>
    <t>Núm</t>
  </si>
  <si>
    <t>%</t>
  </si>
  <si>
    <t>Número y % de PE que realizaron estudios de factibilidad para buscar su pertinencia</t>
  </si>
  <si>
    <t>Número y % de PE actualizados</t>
  </si>
  <si>
    <t>Número y % de programas actualizados en los últimos cinco años</t>
  </si>
  <si>
    <t>Número y % de PE de TSU y Licenciatura evaluados por los CIEES</t>
  </si>
  <si>
    <t>Número y % de TSU/PA y LIC en el nivel 1 de los CIEES</t>
  </si>
  <si>
    <t>Número y % de TSU/PA y LIC en el nivel 2 de los CIEES</t>
  </si>
  <si>
    <t>Número y % de TSU/PA y LIC en el nivel 3 de los CIEES</t>
  </si>
  <si>
    <t>Número y % de programas de TSU/PA y licenciatura acreditados</t>
  </si>
  <si>
    <t>Número y % de PE de TSU y Lic.  de calidad*</t>
  </si>
  <si>
    <t>Número y % de programas de posgrado incluidos en el Padrón Nacional de Posgrado (PNP SEP-CONACYT)</t>
  </si>
  <si>
    <t>Número y % de programas reconocios por el Programa de Fomento de la Calidad (PFC)</t>
  </si>
  <si>
    <t>Número y % de programas de posgrado reconocidos por el Programa Nacional de Posgrado de Calidad (PNPC SEP-CONACYT)</t>
  </si>
  <si>
    <t>Concepto</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</si>
  <si>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</si>
  <si>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</si>
  <si>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</si>
  <si>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</si>
  <si>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</si>
  <si>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buena calidad, los PE de TSU/PA y LIC que se encuentran en el Nivel 1 del padrón de PE evaluados por los CIEES o acreditados por un organismo reconocido por el COPAES.</t>
  </si>
  <si>
    <t>* Considerar PE de buena calidad, los PE de posgrado que están reconocidos en el Padron Nacional de Posgrado de Calidad o en el Padron de Fomento a la Calidad del CONACYT-SEP</t>
  </si>
  <si>
    <t>PROCESOS EDUCATIVOS</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</si>
  <si>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</si>
  <si>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</si>
  <si>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</si>
  <si>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</si>
  <si>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</si>
  <si>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</si>
  <si>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</si>
  <si>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</si>
  <si>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</si>
  <si>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</si>
  <si>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</si>
  <si>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</si>
  <si>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que aplican procesos colegiados de evaluación del aprendizaje</t>
  </si>
  <si>
    <t>Número y % de PE que se actualizaron o incorporaron elementos de enfoques centrados en el estudiante o en el aprendizaje</t>
  </si>
  <si>
    <t>Número y % de PE que tienen  el currículo flexible</t>
  </si>
  <si>
    <t>Número y % de programas educativos con tasa de titulación superior al 70 %</t>
  </si>
  <si>
    <t>Número y % de programas educativos con tasa de retención del 1º. al 2do. año superior al 70 %</t>
  </si>
  <si>
    <t>Número y % de satisfacción de los estudiantes (**)</t>
  </si>
  <si>
    <t>Para obtener el número y porcentaje de estos indicadores se debe considerar el calculo de la tasa de titulación conforme a lo que se indicia en el Anexo I de la Guía.</t>
  </si>
  <si>
    <t>(**) Si se cuenta con este estudio se debe de incluir un texto como ANEXO al ProDES que describa la forma en que se realiza esta actividad. Para obtener el porcentaje de este indicador hay que considerar el total de encuestados entre los que contestaron positivamente.</t>
  </si>
  <si>
    <t>RESULTADOS EDUCATIVOS</t>
  </si>
  <si>
    <t xml:space="preserve">NO. </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</si>
  <si>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</si>
  <si>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</si>
  <si>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</si>
  <si>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</si>
  <si>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</si>
  <si>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</si>
  <si>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</si>
  <si>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</si>
  <si>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</si>
  <si>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</si>
  <si>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</si>
  <si>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</si>
  <si>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</si>
  <si>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</si>
  <si>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</si>
  <si>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</si>
  <si>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</si>
  <si>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</si>
  <si>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</si>
  <si>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</si>
  <si>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</si>
  <si>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</si>
  <si>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</si>
  <si>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</si>
  <si>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</si>
  <si>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Número y % de la tasa de retención por cohorte generacional del ciclo A; del 1ro. al 2do. Año en TSU/PA .</t>
  </si>
  <si>
    <t>Número y % de la tasa de retención por cohorte generacional del ciclo B; del 1ro. al 2do. Año en TSU/PA .</t>
  </si>
  <si>
    <t>Número y % de egresados (eficiencia terminal) por cohorte generacional del ciclo A; en TSU/PA.</t>
  </si>
  <si>
    <t>Número y % de egresados (eficiencia terminal) por cohorte generacional del ciclo B; en TSU/PA.</t>
  </si>
  <si>
    <t>Número y % de egresados de TSU/PA que consiguieron empleo en menos de seis meses despues de egresar</t>
  </si>
  <si>
    <t>Número y % de estudiantes titulados por cohorte generacional del ciclo A; durante el primer año de egreso de TSU/PA.</t>
  </si>
  <si>
    <t>Número y % de estudiantes titulados por cohorte generacional del ciclo B; durante el primer año de egreso de TSU/PA.</t>
  </si>
  <si>
    <t>Número y % de titulados de TSU/PA que realizó alguna actividad laboral despues de egresar y que coincidió o tuvo relación con sus estudios</t>
  </si>
  <si>
    <t>Número y % de la tasa de retención por cohorte generacional del ciclo A; del 1ro. al 2do. Año en licenciatura.</t>
  </si>
  <si>
    <t>Número y % de la tasa de retención por cohorte generacional del ciclo B; del 1ro. al 2do. Año en licenciatura.</t>
  </si>
  <si>
    <t>Número y % de egresados (eficiencia terminal) por cohorte generacional del ciclo A; en licenciatura.</t>
  </si>
  <si>
    <t>Número y % de egresados (eficiencia terminal) por cohorte generacional del ciclo B; en licenciatura.</t>
  </si>
  <si>
    <t>Número y % de egresados de licenciatura que consiguieron empleo en menos de seis meses despues de egresar</t>
  </si>
  <si>
    <t>Número y % de estudiantes titulados por cohorte generacional del ciclo A; durante el primer año de egreso de licenciatura.</t>
  </si>
  <si>
    <t>Número y % de titulados de licenciatura que realizó alguna actividad laboral despues de egresar y que coincidió o tuvo relación con sus estudios</t>
  </si>
  <si>
    <t>Número y % de satisfacción de los egresados (**)</t>
  </si>
  <si>
    <t>Número y % de opiniones favorables de los resultados de los PE de la DES, de una muestra representativa de la sociedad (**)</t>
  </si>
  <si>
    <t>Número y % de satisfacción de los empleadores sobre el desempeño de los egresados (**)</t>
  </si>
  <si>
    <t>(**) Si se cuenta con este estudio, incluir un texto como ANEXO al documento PFCE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</si>
  <si>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</si>
  <si>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</si>
  <si>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r>
      <t>Cohorte generacional del ciclo A:</t>
    </r>
    <r>
      <rPr>
        <sz val="10"/>
        <rFont val="Arial Narrow"/>
        <family val="2"/>
      </rPr>
      <t xml:space="preserve"> Número de estudiantes de nuevo ingreso matrículados en el 1° período  de un ciclo escolar (Agosto - Diciembre).</t>
    </r>
  </si>
  <si>
    <r>
      <t xml:space="preserve">Cohorte generacional del ciclo B: </t>
    </r>
    <r>
      <rPr>
        <sz val="10"/>
        <rFont val="Arial Narrow"/>
        <family val="2"/>
      </rPr>
      <t>Número de estudiantes de nuevo ingreso matriculados en el 2° período de un ciclo escolar (Enero - Julio).</t>
    </r>
  </si>
  <si>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</si>
  <si>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</si>
  <si>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</si>
  <si>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</si>
  <si>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</si>
  <si>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SI</t>
  </si>
  <si>
    <t>NO</t>
  </si>
  <si>
    <t>Existen estrategias orientas a compensar deficiencias de los estudiantes para evitar la deserción, manteniendo la calidad (**)</t>
  </si>
  <si>
    <t>(**) En caso afirmativo, incluir un texto como ANEXO que describa la forma en que se realiza esta actividad.</t>
  </si>
  <si>
    <t>Total</t>
  </si>
  <si>
    <t>Obsoletas</t>
  </si>
  <si>
    <t>Dedicadas a los alumnos</t>
  </si>
  <si>
    <t>Dedicadas a los profesores</t>
  </si>
  <si>
    <t>Dedicadas al personal de apoyo</t>
  </si>
  <si>
    <t>Total de computadoras en la DES</t>
  </si>
  <si>
    <t>Relación de computadoras por alumno</t>
  </si>
  <si>
    <t>Relación de computadoras por profesor</t>
  </si>
  <si>
    <t>Número</t>
  </si>
  <si>
    <t>Número y % de computadores por personal de apoyo</t>
  </si>
  <si>
    <t>Área del conocimiento</t>
  </si>
  <si>
    <t>Títulos</t>
  </si>
  <si>
    <t>Volúmenes</t>
  </si>
  <si>
    <t>Suscripciones a revistas</t>
  </si>
  <si>
    <t>B  / A</t>
  </si>
  <si>
    <t>C  / A</t>
  </si>
  <si>
    <t>(A)</t>
  </si>
  <si>
    <t>(B)</t>
  </si>
  <si>
    <t>( C )</t>
  </si>
  <si>
    <t>EDUCACIÓN</t>
  </si>
  <si>
    <t>ARTES Y HUMANIDADES</t>
  </si>
  <si>
    <t>CIENCIAS SOCUIALES, ADMINISTRACIÓN Y DERECHO</t>
  </si>
  <si>
    <t>CIENCIAS NATURALES , EXACTAS Y DE LA COMPUTACIÓN</t>
  </si>
  <si>
    <t>INGENIERÍA, MANUFACTURA Y CONSTRUCCIÓN</t>
  </si>
  <si>
    <t>AGRONOMÍA Y VETERINARIA</t>
  </si>
  <si>
    <t>SALUD</t>
  </si>
  <si>
    <t>SERVICIOS</t>
  </si>
  <si>
    <t xml:space="preserve">Número y % de profesores de tiempo completo con cubículo individual o compartido </t>
  </si>
  <si>
    <t>Ciencias de la Educación y Humanidades</t>
  </si>
  <si>
    <t>X</t>
  </si>
  <si>
    <t>Facultad de Ciencias de la Ciencias de la Conducta</t>
  </si>
  <si>
    <t>Facultad de Humanidades</t>
  </si>
  <si>
    <t>Facultad de Lenguas</t>
  </si>
  <si>
    <t>Instituto de Estudios Sobre la Universidad</t>
  </si>
  <si>
    <t>Centro de Investigación en Ciencias Sociales y Humanidades</t>
  </si>
  <si>
    <t>Centro de Investigación de Estudios Histósico Socio Culturales</t>
  </si>
  <si>
    <t>Toluca</t>
  </si>
  <si>
    <t>Toliuca</t>
  </si>
  <si>
    <t>15USU39624</t>
  </si>
  <si>
    <t>15USU4486T</t>
  </si>
  <si>
    <t>15USU0039L</t>
  </si>
  <si>
    <t>Lic. en Lenguas</t>
  </si>
  <si>
    <t>Lic. en Enseñanza del Inglés (modalidad a distancia)</t>
  </si>
  <si>
    <t>Lic. en Artes Teatrales</t>
  </si>
  <si>
    <t>Lic. en Ciencias de la Información Documental</t>
  </si>
  <si>
    <t>Lic. en Filosofía</t>
  </si>
  <si>
    <t>Lic. en Historia</t>
  </si>
  <si>
    <t>Lic. Psicología</t>
  </si>
  <si>
    <t>Lic. en Trabajo Social</t>
  </si>
  <si>
    <t>Lic. en Educación</t>
  </si>
  <si>
    <t>Lic. en Cultura Física y Deporte</t>
  </si>
  <si>
    <t>S</t>
  </si>
  <si>
    <t>N</t>
  </si>
  <si>
    <t>Especilidad en Intervención Clínica Psicoanalítica</t>
  </si>
  <si>
    <t>Maestría en Orientación Educativa</t>
  </si>
  <si>
    <t>Maestría en Practica Docente</t>
  </si>
  <si>
    <t xml:space="preserve">Maestría en Psicología </t>
  </si>
  <si>
    <t>Maestría en Humanidades</t>
  </si>
  <si>
    <t>Maestría en Enseñanza del Inglés (a distancia)</t>
  </si>
  <si>
    <t xml:space="preserve">Maestría en Lingüística Aplicada </t>
  </si>
  <si>
    <t xml:space="preserve">Toluca </t>
  </si>
  <si>
    <t>Doctorado en Humanidades</t>
  </si>
  <si>
    <t>Doctorado en Ciencias con énfasis en Educación, Trabajo Social y Psicología</t>
  </si>
  <si>
    <t>Lengua y Literatura Hispánicas</t>
  </si>
  <si>
    <t>Lic. en Letras Latinoamericanas (en desplazamiento)</t>
  </si>
  <si>
    <t>UNIVERSIDAD AUTÓNOMA DEL ESTADO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</si>
</sst>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1"/>
      <color theme="1"/>
      <name val="Arial"/>
      <family val="2"/>
    </font>
    <font>
      <sz val="11"/>
      <name val="Arial Narrow"/>
      <family val="2"/>
    </font>
    <font>
      <b/>
      <sz val="11"/>
      <color indexed="9"/>
      <name val="Arial Narrow"/>
      <family val="2"/>
    </font>
    <font>
      <b/>
      <sz val="11"/>
      <name val="Arial Narrow"/>
      <family val="2"/>
    </font>
    <font>
      <sz val="11"/>
      <color theme="1"/>
      <name val="Arial Narrow"/>
      <family val="2"/>
    </font>
    <font>
      <sz val="10"/>
      <name val="Arial Narrow"/>
      <family val="2"/>
    </font>
    <font>
      <b/>
      <sz val="10"/>
      <name val="Arial Narrow"/>
      <family val="2"/>
    </font>
    <font>
      <b/>
      <sz val="11"/>
      <color theme="1"/>
      <name val="Arial Narrow"/>
      <family val="2"/>
    </font>
    <font>
      <sz val="9"/>
      <name val="Arial Narrow"/>
      <family val="2"/>
    </font>
    <font>
      <sz val="10"/>
      <name val="Arial"/>
      <family val="2"/>
    </font>
    <font>
      <sz val="11"/>
      <name val="Arial"/>
      <family val="2"/>
    </font>
  </fonts>
  <fills count="17">
    <fill>
      <patternFill patternType="none"/>
    </fill>
    <fill>
      <patternFill patternType="gray125"/>
    </fill>
    <fill>
      <patternFill patternType="solid">
        <fgColor indexed="8"/>
        <bgColor indexed="64"/>
      </patternFill>
    </fill>
    <fill>
      <patternFill patternType="solid">
        <fgColor indexed="45"/>
        <bgColor indexed="64"/>
      </patternFill>
    </fill>
    <fill>
      <patternFill patternType="solid">
        <fgColor rgb="FFFF99CC"/>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5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indexed="47"/>
        <bgColor indexed="64"/>
      </patternFill>
    </fill>
    <fill>
      <patternFill patternType="solid">
        <fgColor theme="0"/>
        <bgColor indexed="64"/>
      </patternFill>
    </fill>
    <fill>
      <patternFill patternType="solid">
        <fgColor indexed="43"/>
        <bgColor indexed="64"/>
      </patternFill>
    </fill>
    <fill>
      <patternFill patternType="solid">
        <fgColor theme="8" tint="0.39997558519241921"/>
        <bgColor indexed="64"/>
      </patternFill>
    </fill>
    <fill>
      <patternFill patternType="solid">
        <fgColor rgb="FF808000"/>
        <bgColor indexed="64"/>
      </patternFill>
    </fill>
  </fills>
  <borders count="65">
    <border>
      <left/>
      <right/>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style="hair">
        <color indexed="64"/>
      </bottom>
      <diagonal/>
    </border>
    <border>
      <left style="thin">
        <color rgb="FFB06010"/>
      </left>
      <right style="thin">
        <color rgb="FFB06010"/>
      </right>
      <top style="thin">
        <color rgb="FFB06010"/>
      </top>
      <bottom style="thin">
        <color rgb="FFB06010"/>
      </bottom>
      <diagonal/>
    </border>
  </borders>
  <cellStyleXfs count="2">
    <xf numFmtId="0" fontId="0" fillId="0" borderId="0"/>
    <xf numFmtId="0" fontId="9" fillId="0" borderId="0"/>
  </cellStyleXfs>
  <cellXfs count="419">
    <xf numFmtId="0" fontId="0" fillId="0" borderId="0" xfId="0"/>
    <xf numFmtId="0" fontId="1" fillId="0" borderId="0" xfId="0" applyFont="1"/>
    <xf numFmtId="0" fontId="3" fillId="0" borderId="1" xfId="0" applyFont="1" applyBorder="1"/>
    <xf numFmtId="0" fontId="1" fillId="0" borderId="1" xfId="0" applyFont="1" applyBorder="1"/>
    <xf numFmtId="0" fontId="1" fillId="0" borderId="0" xfId="0" applyFont="1" applyBorder="1"/>
    <xf numFmtId="49" fontId="3" fillId="0" borderId="2" xfId="0" applyNumberFormat="1" applyFont="1" applyBorder="1" applyAlignment="1">
      <alignment horizontal="justify" vertical="justify"/>
    </xf>
    <xf numFmtId="49" fontId="3" fillId="0" borderId="5" xfId="0" applyNumberFormat="1" applyFont="1" applyBorder="1" applyAlignment="1">
      <alignment horizontal="justify" vertical="justify"/>
    </xf>
    <xf numFmtId="49" fontId="3" fillId="0" borderId="8" xfId="0" applyNumberFormat="1" applyFont="1" applyBorder="1" applyAlignment="1">
      <alignment vertical="justify"/>
    </xf>
    <xf numFmtId="49" fontId="3" fillId="0" borderId="0" xfId="0" applyNumberFormat="1" applyFont="1" applyBorder="1" applyAlignment="1">
      <alignment vertical="justify"/>
    </xf>
    <xf numFmtId="49" fontId="3" fillId="0" borderId="0" xfId="0" applyNumberFormat="1" applyFont="1" applyBorder="1" applyAlignment="1">
      <alignment horizontal="center" vertical="justify"/>
    </xf>
    <xf numFmtId="49" fontId="3" fillId="0" borderId="6" xfId="0" applyNumberFormat="1" applyFont="1" applyBorder="1" applyAlignment="1">
      <alignment horizontal="justify" vertical="justify"/>
    </xf>
    <xf numFmtId="49" fontId="1" fillId="0" borderId="6" xfId="0" applyNumberFormat="1" applyFont="1" applyBorder="1" applyAlignment="1">
      <alignment horizontal="justify" vertical="center"/>
    </xf>
    <xf numFmtId="49" fontId="1" fillId="0" borderId="0" xfId="0" applyNumberFormat="1" applyFont="1" applyBorder="1" applyAlignment="1">
      <alignment horizontal="justify" vertical="center"/>
    </xf>
    <xf numFmtId="49" fontId="3" fillId="0" borderId="0" xfId="0" applyNumberFormat="1" applyFont="1" applyBorder="1" applyAlignment="1">
      <alignment horizontal="justify" vertical="justify"/>
    </xf>
    <xf numFmtId="0" fontId="3" fillId="4" borderId="14" xfId="0" applyFont="1" applyFill="1" applyBorder="1" applyAlignment="1">
      <alignment horizontal="center" vertical="center"/>
    </xf>
    <xf numFmtId="0" fontId="3" fillId="4" borderId="14" xfId="0" applyFont="1" applyFill="1" applyBorder="1" applyAlignment="1">
      <alignment horizontal="center" vertical="center" wrapText="1"/>
    </xf>
    <xf numFmtId="0" fontId="1" fillId="0" borderId="15" xfId="0" applyFont="1" applyBorder="1"/>
    <xf numFmtId="0" fontId="1" fillId="0" borderId="17" xfId="0" applyFont="1" applyBorder="1"/>
    <xf numFmtId="0" fontId="1" fillId="0" borderId="18" xfId="0" applyFont="1" applyBorder="1"/>
    <xf numFmtId="0" fontId="1" fillId="0" borderId="20" xfId="0" applyFont="1" applyBorder="1"/>
    <xf numFmtId="0" fontId="1" fillId="0" borderId="21" xfId="0" applyFont="1" applyBorder="1"/>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 fillId="0" borderId="24" xfId="0" applyFont="1" applyBorder="1"/>
    <xf numFmtId="0" fontId="1" fillId="0" borderId="24" xfId="0" applyFont="1" applyBorder="1" applyAlignment="1">
      <alignment horizontal="center"/>
    </xf>
    <xf numFmtId="49" fontId="1" fillId="0" borderId="26" xfId="0" applyNumberFormat="1" applyFont="1" applyBorder="1" applyAlignment="1">
      <alignment horizontal="justify" vertical="justify"/>
    </xf>
    <xf numFmtId="49" fontId="1" fillId="0" borderId="17" xfId="0" applyNumberFormat="1" applyFont="1" applyBorder="1" applyAlignment="1">
      <alignment horizontal="justify" vertical="justify"/>
    </xf>
    <xf numFmtId="0" fontId="1" fillId="0" borderId="17" xfId="0" applyFont="1" applyBorder="1" applyAlignment="1">
      <alignment horizontal="center"/>
    </xf>
    <xf numFmtId="0" fontId="1" fillId="0" borderId="27" xfId="0" applyFont="1" applyBorder="1"/>
    <xf numFmtId="49" fontId="1" fillId="0" borderId="28" xfId="0" applyNumberFormat="1" applyFont="1" applyBorder="1" applyAlignment="1">
      <alignment horizontal="justify" vertical="justify"/>
    </xf>
    <xf numFmtId="49" fontId="1" fillId="0" borderId="29" xfId="0" applyNumberFormat="1" applyFont="1" applyBorder="1" applyAlignment="1">
      <alignment horizontal="justify" vertical="justify"/>
    </xf>
    <xf numFmtId="0" fontId="1" fillId="0" borderId="29" xfId="0" applyFont="1" applyBorder="1"/>
    <xf numFmtId="0" fontId="1" fillId="0" borderId="29" xfId="0" applyFont="1" applyBorder="1" applyAlignment="1">
      <alignment horizontal="center"/>
    </xf>
    <xf numFmtId="0" fontId="1" fillId="0" borderId="30" xfId="0" applyFont="1" applyBorder="1"/>
    <xf numFmtId="49" fontId="3" fillId="0" borderId="0" xfId="0" applyNumberFormat="1" applyFont="1" applyFill="1" applyBorder="1"/>
    <xf numFmtId="0" fontId="3" fillId="5" borderId="6" xfId="0" applyFont="1" applyFill="1" applyBorder="1" applyAlignment="1"/>
    <xf numFmtId="0" fontId="3" fillId="5" borderId="6" xfId="0" applyFont="1" applyFill="1" applyBorder="1" applyAlignment="1">
      <alignment horizontal="center" wrapText="1"/>
    </xf>
    <xf numFmtId="49" fontId="3" fillId="5" borderId="6" xfId="0" applyNumberFormat="1" applyFont="1" applyFill="1" applyBorder="1" applyAlignment="1">
      <alignment horizontal="center" wrapText="1"/>
    </xf>
    <xf numFmtId="0" fontId="1" fillId="5" borderId="6" xfId="0" applyNumberFormat="1" applyFont="1" applyFill="1" applyBorder="1" applyAlignment="1">
      <alignment horizontal="center" vertical="center" wrapText="1"/>
    </xf>
    <xf numFmtId="49" fontId="1" fillId="0" borderId="0" xfId="0" applyNumberFormat="1" applyFont="1"/>
    <xf numFmtId="0" fontId="3" fillId="0" borderId="23" xfId="0" applyFont="1" applyFill="1" applyBorder="1" applyAlignment="1">
      <alignment wrapText="1"/>
    </xf>
    <xf numFmtId="3" fontId="1" fillId="0" borderId="24" xfId="0" applyNumberFormat="1" applyFont="1" applyBorder="1"/>
    <xf numFmtId="3" fontId="1" fillId="0" borderId="25" xfId="0" applyNumberFormat="1" applyFont="1" applyBorder="1"/>
    <xf numFmtId="0" fontId="3" fillId="0" borderId="28" xfId="0" applyFont="1" applyFill="1" applyBorder="1" applyAlignment="1">
      <alignment wrapText="1"/>
    </xf>
    <xf numFmtId="3" fontId="1" fillId="0" borderId="29" xfId="0" applyNumberFormat="1" applyFont="1" applyBorder="1"/>
    <xf numFmtId="3" fontId="1" fillId="0" borderId="30" xfId="0" applyNumberFormat="1" applyFont="1" applyBorder="1"/>
    <xf numFmtId="0" fontId="3" fillId="0" borderId="0" xfId="0" applyFont="1" applyFill="1" applyBorder="1" applyAlignment="1">
      <alignment wrapText="1"/>
    </xf>
    <xf numFmtId="3" fontId="1" fillId="0" borderId="0" xfId="0" applyNumberFormat="1" applyFont="1" applyBorder="1"/>
    <xf numFmtId="3" fontId="1" fillId="0" borderId="24" xfId="0" applyNumberFormat="1" applyFont="1" applyFill="1" applyBorder="1"/>
    <xf numFmtId="3" fontId="1" fillId="6" borderId="24" xfId="0" applyNumberFormat="1" applyFont="1" applyFill="1" applyBorder="1" applyAlignment="1">
      <alignment horizontal="center"/>
    </xf>
    <xf numFmtId="3" fontId="1" fillId="6" borderId="25" xfId="0" applyNumberFormat="1" applyFont="1" applyFill="1" applyBorder="1" applyAlignment="1">
      <alignment horizontal="center"/>
    </xf>
    <xf numFmtId="3" fontId="1" fillId="0" borderId="29" xfId="0" applyNumberFormat="1" applyFont="1" applyFill="1" applyBorder="1"/>
    <xf numFmtId="3" fontId="1" fillId="6" borderId="29" xfId="0" applyNumberFormat="1" applyFont="1" applyFill="1" applyBorder="1" applyAlignment="1">
      <alignment horizontal="center"/>
    </xf>
    <xf numFmtId="3" fontId="1" fillId="6" borderId="30" xfId="0" applyNumberFormat="1" applyFont="1" applyFill="1" applyBorder="1" applyAlignment="1">
      <alignment horizontal="center"/>
    </xf>
    <xf numFmtId="0" fontId="3" fillId="7" borderId="6" xfId="0" applyFont="1" applyFill="1" applyBorder="1" applyAlignment="1">
      <alignment horizontal="center" wrapText="1"/>
    </xf>
    <xf numFmtId="49" fontId="3" fillId="7" borderId="34" xfId="0" applyNumberFormat="1" applyFont="1" applyFill="1" applyBorder="1" applyAlignment="1">
      <alignment horizontal="center" vertical="center" wrapText="1"/>
    </xf>
    <xf numFmtId="0" fontId="1" fillId="7" borderId="34" xfId="0" applyNumberFormat="1" applyFont="1" applyFill="1" applyBorder="1" applyAlignment="1">
      <alignment horizontal="center" vertical="center" wrapText="1"/>
    </xf>
    <xf numFmtId="0" fontId="1" fillId="7" borderId="6" xfId="0" applyNumberFormat="1" applyFont="1" applyFill="1" applyBorder="1" applyAlignment="1">
      <alignment horizontal="center" vertical="center" wrapText="1"/>
    </xf>
    <xf numFmtId="0" fontId="3" fillId="0" borderId="35" xfId="0" applyFont="1" applyFill="1" applyBorder="1" applyAlignment="1">
      <alignment wrapText="1"/>
    </xf>
    <xf numFmtId="0" fontId="3" fillId="7" borderId="6" xfId="0" applyFont="1" applyFill="1" applyBorder="1" applyAlignment="1">
      <alignment wrapText="1"/>
    </xf>
    <xf numFmtId="49" fontId="3" fillId="7" borderId="36" xfId="0" applyNumberFormat="1" applyFont="1" applyFill="1" applyBorder="1" applyAlignment="1">
      <alignment horizontal="center" vertical="center" wrapText="1"/>
    </xf>
    <xf numFmtId="0" fontId="3" fillId="0" borderId="37" xfId="0" applyFont="1" applyFill="1" applyBorder="1" applyAlignment="1">
      <alignment wrapText="1"/>
    </xf>
    <xf numFmtId="3" fontId="1" fillId="0" borderId="37" xfId="0" applyNumberFormat="1" applyFont="1" applyBorder="1"/>
    <xf numFmtId="0" fontId="3" fillId="8" borderId="6" xfId="0" applyFont="1" applyFill="1" applyBorder="1" applyAlignment="1">
      <alignment horizontal="center" wrapText="1"/>
    </xf>
    <xf numFmtId="49" fontId="3" fillId="8" borderId="6" xfId="0" applyNumberFormat="1" applyFont="1" applyFill="1" applyBorder="1" applyAlignment="1">
      <alignment horizontal="center" vertical="center" wrapText="1"/>
    </xf>
    <xf numFmtId="0" fontId="1" fillId="8" borderId="6" xfId="0" applyNumberFormat="1" applyFont="1" applyFill="1" applyBorder="1" applyAlignment="1">
      <alignment horizontal="center" vertical="center" wrapText="1"/>
    </xf>
    <xf numFmtId="3" fontId="1" fillId="6" borderId="24" xfId="0" applyNumberFormat="1" applyFont="1" applyFill="1" applyBorder="1"/>
    <xf numFmtId="3" fontId="1" fillId="6" borderId="25" xfId="0" applyNumberFormat="1" applyFont="1" applyFill="1" applyBorder="1"/>
    <xf numFmtId="3" fontId="1" fillId="6" borderId="29" xfId="0" applyNumberFormat="1" applyFont="1" applyFill="1" applyBorder="1"/>
    <xf numFmtId="3" fontId="1" fillId="6" borderId="30" xfId="0" applyNumberFormat="1" applyFont="1" applyFill="1" applyBorder="1"/>
    <xf numFmtId="3" fontId="1" fillId="0" borderId="0" xfId="0" applyNumberFormat="1" applyFont="1" applyFill="1" applyBorder="1"/>
    <xf numFmtId="0" fontId="3" fillId="0" borderId="0" xfId="0" applyFont="1" applyFill="1"/>
    <xf numFmtId="0" fontId="0" fillId="0" borderId="0" xfId="0" applyFont="1"/>
    <xf numFmtId="0" fontId="3" fillId="0" borderId="0" xfId="0" applyFont="1" applyFill="1" applyBorder="1" applyAlignment="1">
      <alignment horizontal="center" vertical="justify"/>
    </xf>
    <xf numFmtId="0" fontId="3" fillId="0" borderId="1" xfId="0" applyFont="1" applyFill="1" applyBorder="1" applyAlignment="1">
      <alignment horizontal="center" vertical="justify"/>
    </xf>
    <xf numFmtId="0" fontId="3" fillId="5" borderId="6" xfId="0" applyFont="1" applyFill="1" applyBorder="1" applyAlignment="1">
      <alignment horizontal="center" vertical="center"/>
    </xf>
    <xf numFmtId="0" fontId="3" fillId="5" borderId="6" xfId="0" applyFont="1" applyFill="1" applyBorder="1" applyAlignment="1">
      <alignment vertical="center"/>
    </xf>
    <xf numFmtId="0" fontId="1" fillId="0" borderId="23" xfId="0" applyFont="1" applyFill="1" applyBorder="1" applyAlignment="1">
      <alignment horizontal="justify" vertical="justify"/>
    </xf>
    <xf numFmtId="0" fontId="1" fillId="0" borderId="26" xfId="0" applyFont="1" applyFill="1" applyBorder="1" applyAlignment="1">
      <alignment horizontal="justify" vertical="justify"/>
    </xf>
    <xf numFmtId="3" fontId="1" fillId="0" borderId="17" xfId="0" applyNumberFormat="1" applyFont="1" applyBorder="1"/>
    <xf numFmtId="3" fontId="1" fillId="0" borderId="27" xfId="0" applyNumberFormat="1" applyFont="1" applyBorder="1"/>
    <xf numFmtId="0" fontId="1" fillId="0" borderId="39" xfId="0" applyFont="1" applyFill="1" applyBorder="1" applyAlignment="1">
      <alignment horizontal="justify" vertical="justify"/>
    </xf>
    <xf numFmtId="0" fontId="3" fillId="0" borderId="28" xfId="0" applyFont="1" applyFill="1" applyBorder="1" applyAlignment="1">
      <alignment horizontal="right" vertical="justify"/>
    </xf>
    <xf numFmtId="0" fontId="3" fillId="0" borderId="0" xfId="0" applyFont="1" applyBorder="1" applyAlignment="1"/>
    <xf numFmtId="0" fontId="3" fillId="0" borderId="37" xfId="0" applyFont="1" applyBorder="1" applyAlignment="1"/>
    <xf numFmtId="0" fontId="3" fillId="0" borderId="0" xfId="0" applyFont="1" applyBorder="1" applyAlignment="1">
      <alignment horizontal="left" vertical="center"/>
    </xf>
    <xf numFmtId="0" fontId="1" fillId="9" borderId="31" xfId="0" applyFont="1" applyFill="1" applyBorder="1" applyAlignment="1">
      <alignment vertical="justify"/>
    </xf>
    <xf numFmtId="0" fontId="1" fillId="9" borderId="32" xfId="0" applyFont="1" applyFill="1" applyBorder="1" applyAlignment="1">
      <alignment vertical="justify"/>
    </xf>
    <xf numFmtId="0" fontId="1" fillId="9" borderId="6" xfId="0" applyFont="1" applyFill="1" applyBorder="1" applyAlignment="1">
      <alignment vertical="justify" wrapText="1"/>
    </xf>
    <xf numFmtId="0" fontId="1" fillId="9" borderId="6" xfId="0" applyFont="1" applyFill="1" applyBorder="1" applyAlignment="1">
      <alignment horizontal="center"/>
    </xf>
    <xf numFmtId="3" fontId="1" fillId="0" borderId="24" xfId="0" applyNumberFormat="1" applyFont="1" applyBorder="1" applyAlignment="1">
      <alignment horizontal="right" wrapText="1"/>
    </xf>
    <xf numFmtId="3" fontId="1" fillId="6" borderId="24" xfId="0" applyNumberFormat="1" applyFont="1" applyFill="1" applyBorder="1" applyAlignment="1">
      <alignment horizontal="right" wrapText="1"/>
    </xf>
    <xf numFmtId="3" fontId="1" fillId="0" borderId="24" xfId="0" applyNumberFormat="1" applyFont="1" applyFill="1" applyBorder="1" applyAlignment="1">
      <alignment horizontal="right" wrapText="1"/>
    </xf>
    <xf numFmtId="3" fontId="1" fillId="6" borderId="25" xfId="0" applyNumberFormat="1" applyFont="1" applyFill="1" applyBorder="1" applyAlignment="1">
      <alignment horizontal="right" wrapText="1"/>
    </xf>
    <xf numFmtId="0" fontId="3" fillId="0" borderId="26" xfId="0" applyFont="1" applyFill="1" applyBorder="1" applyAlignment="1">
      <alignment horizontal="justify" vertical="center" wrapText="1"/>
    </xf>
    <xf numFmtId="3" fontId="1" fillId="0" borderId="17" xfId="0" applyNumberFormat="1" applyFont="1" applyBorder="1" applyAlignment="1">
      <alignment horizontal="right" wrapText="1"/>
    </xf>
    <xf numFmtId="3" fontId="1" fillId="6" borderId="17" xfId="0" applyNumberFormat="1" applyFont="1" applyFill="1" applyBorder="1" applyAlignment="1">
      <alignment horizontal="right" wrapText="1"/>
    </xf>
    <xf numFmtId="3" fontId="1" fillId="0" borderId="17" xfId="0" applyNumberFormat="1" applyFont="1" applyFill="1" applyBorder="1" applyAlignment="1">
      <alignment horizontal="right" wrapText="1"/>
    </xf>
    <xf numFmtId="3" fontId="1" fillId="6" borderId="27" xfId="0" applyNumberFormat="1" applyFont="1" applyFill="1" applyBorder="1" applyAlignment="1">
      <alignment horizontal="right" wrapText="1"/>
    </xf>
    <xf numFmtId="0" fontId="1" fillId="0" borderId="28" xfId="0" applyFont="1" applyFill="1" applyBorder="1" applyAlignment="1">
      <alignment horizontal="justify" vertical="justify"/>
    </xf>
    <xf numFmtId="3" fontId="1" fillId="6" borderId="29" xfId="0" applyNumberFormat="1" applyFont="1" applyFill="1" applyBorder="1" applyAlignment="1">
      <alignment horizontal="right" wrapText="1"/>
    </xf>
    <xf numFmtId="3" fontId="1" fillId="6" borderId="30" xfId="0" applyNumberFormat="1" applyFont="1" applyFill="1" applyBorder="1" applyAlignment="1">
      <alignment horizontal="right" wrapText="1"/>
    </xf>
    <xf numFmtId="0" fontId="3" fillId="0" borderId="0" xfId="0" applyFont="1" applyBorder="1" applyAlignment="1">
      <alignment vertical="top"/>
    </xf>
    <xf numFmtId="0" fontId="3" fillId="0" borderId="0" xfId="0" applyFont="1" applyBorder="1" applyAlignment="1">
      <alignment horizontal="justify" vertical="top"/>
    </xf>
    <xf numFmtId="0" fontId="1" fillId="0" borderId="23" xfId="0" applyFont="1" applyFill="1" applyBorder="1" applyAlignment="1">
      <alignment horizontal="justify" vertical="center"/>
    </xf>
    <xf numFmtId="0" fontId="1" fillId="0" borderId="26" xfId="0" applyFont="1" applyFill="1" applyBorder="1" applyAlignment="1">
      <alignment horizontal="justify" vertical="center"/>
    </xf>
    <xf numFmtId="0" fontId="4" fillId="0" borderId="26" xfId="0" applyFont="1" applyFill="1" applyBorder="1" applyAlignment="1">
      <alignment horizontal="justify" vertical="center"/>
    </xf>
    <xf numFmtId="3" fontId="1" fillId="10" borderId="17" xfId="0" applyNumberFormat="1" applyFont="1" applyFill="1" applyBorder="1" applyAlignment="1">
      <alignment horizontal="right" wrapText="1"/>
    </xf>
    <xf numFmtId="3" fontId="1" fillId="10" borderId="27" xfId="0" applyNumberFormat="1" applyFont="1" applyFill="1" applyBorder="1" applyAlignment="1">
      <alignment horizontal="right" wrapText="1"/>
    </xf>
    <xf numFmtId="0" fontId="4" fillId="0" borderId="28" xfId="0" applyFont="1" applyFill="1" applyBorder="1" applyAlignment="1">
      <alignment horizontal="justify" vertical="center"/>
    </xf>
    <xf numFmtId="3" fontId="1" fillId="0" borderId="29" xfId="0" applyNumberFormat="1" applyFont="1" applyBorder="1" applyAlignment="1">
      <alignment horizontal="right" wrapText="1"/>
    </xf>
    <xf numFmtId="3" fontId="1" fillId="0" borderId="29" xfId="0" applyNumberFormat="1" applyFont="1" applyFill="1" applyBorder="1" applyAlignment="1">
      <alignment horizontal="right" wrapText="1"/>
    </xf>
    <xf numFmtId="0" fontId="0" fillId="0" borderId="0" xfId="0" applyFont="1" applyAlignment="1">
      <alignment horizontal="justify" vertical="justify"/>
    </xf>
    <xf numFmtId="0" fontId="1" fillId="9" borderId="24" xfId="0" applyFont="1" applyFill="1" applyBorder="1" applyAlignment="1">
      <alignment horizontal="center"/>
    </xf>
    <xf numFmtId="0" fontId="1" fillId="9" borderId="25" xfId="0" applyFont="1" applyFill="1" applyBorder="1" applyAlignment="1">
      <alignment horizontal="center"/>
    </xf>
    <xf numFmtId="0" fontId="1" fillId="9" borderId="41" xfId="0" applyFont="1" applyFill="1" applyBorder="1" applyAlignment="1">
      <alignment horizontal="center"/>
    </xf>
    <xf numFmtId="0" fontId="1" fillId="0" borderId="23" xfId="0" applyFont="1" applyFill="1" applyBorder="1" applyAlignment="1">
      <alignment horizontal="justify" vertical="center" wrapText="1"/>
    </xf>
    <xf numFmtId="164" fontId="1" fillId="6" borderId="24" xfId="0" applyNumberFormat="1" applyFont="1" applyFill="1" applyBorder="1" applyAlignment="1">
      <alignment horizontal="right" wrapText="1"/>
    </xf>
    <xf numFmtId="164" fontId="1" fillId="6" borderId="25" xfId="0" applyNumberFormat="1" applyFont="1" applyFill="1" applyBorder="1" applyAlignment="1">
      <alignment horizontal="right" wrapText="1"/>
    </xf>
    <xf numFmtId="0" fontId="1" fillId="0" borderId="26" xfId="0" applyFont="1" applyFill="1" applyBorder="1" applyAlignment="1">
      <alignment horizontal="justify" vertical="center" wrapText="1"/>
    </xf>
    <xf numFmtId="164" fontId="1" fillId="6" borderId="17" xfId="0" applyNumberFormat="1" applyFont="1" applyFill="1" applyBorder="1" applyAlignment="1">
      <alignment horizontal="right" wrapText="1"/>
    </xf>
    <xf numFmtId="164" fontId="1" fillId="6" borderId="27" xfId="0" applyNumberFormat="1" applyFont="1" applyFill="1" applyBorder="1" applyAlignment="1">
      <alignment horizontal="right" wrapText="1"/>
    </xf>
    <xf numFmtId="164" fontId="1" fillId="6" borderId="29" xfId="0" applyNumberFormat="1" applyFont="1" applyFill="1" applyBorder="1" applyAlignment="1">
      <alignment horizontal="right" wrapText="1"/>
    </xf>
    <xf numFmtId="164" fontId="1" fillId="6" borderId="30" xfId="0" applyNumberFormat="1" applyFont="1" applyFill="1" applyBorder="1" applyAlignment="1">
      <alignment horizontal="right" wrapText="1"/>
    </xf>
    <xf numFmtId="0" fontId="3" fillId="0" borderId="0" xfId="0" applyFont="1"/>
    <xf numFmtId="0" fontId="1" fillId="3" borderId="6" xfId="0" applyFont="1" applyFill="1" applyBorder="1" applyAlignment="1">
      <alignment horizontal="center"/>
    </xf>
    <xf numFmtId="0" fontId="1" fillId="0" borderId="24" xfId="0" applyFont="1" applyFill="1" applyBorder="1" applyAlignment="1">
      <alignment horizontal="center"/>
    </xf>
    <xf numFmtId="0" fontId="1" fillId="6" borderId="24" xfId="0" applyFont="1" applyFill="1" applyBorder="1" applyAlignment="1">
      <alignment horizontal="center"/>
    </xf>
    <xf numFmtId="0" fontId="1" fillId="6" borderId="25" xfId="0" applyFont="1" applyFill="1" applyBorder="1" applyAlignment="1">
      <alignment horizontal="center"/>
    </xf>
    <xf numFmtId="0" fontId="1" fillId="0" borderId="43" xfId="0" applyFont="1" applyFill="1" applyBorder="1" applyAlignment="1">
      <alignment horizontal="justify" vertical="center"/>
    </xf>
    <xf numFmtId="0" fontId="1" fillId="0" borderId="17" xfId="0" applyFont="1" applyFill="1" applyBorder="1" applyAlignment="1"/>
    <xf numFmtId="0" fontId="1" fillId="10" borderId="17" xfId="0" applyFont="1" applyFill="1" applyBorder="1" applyAlignment="1"/>
    <xf numFmtId="0" fontId="1" fillId="0" borderId="17" xfId="0" applyFont="1" applyFill="1" applyBorder="1" applyAlignment="1">
      <alignment horizontal="center"/>
    </xf>
    <xf numFmtId="0" fontId="1" fillId="6" borderId="17" xfId="0" applyFont="1" applyFill="1" applyBorder="1" applyAlignment="1">
      <alignment horizontal="center"/>
    </xf>
    <xf numFmtId="0" fontId="1" fillId="6" borderId="27" xfId="0" applyFont="1" applyFill="1" applyBorder="1" applyAlignment="1">
      <alignment horizontal="center"/>
    </xf>
    <xf numFmtId="0" fontId="1" fillId="0" borderId="26" xfId="0" applyFont="1" applyBorder="1" applyAlignment="1">
      <alignment horizontal="justify" vertical="center" wrapText="1"/>
    </xf>
    <xf numFmtId="165" fontId="1" fillId="0" borderId="17" xfId="0" applyNumberFormat="1" applyFont="1" applyFill="1" applyBorder="1" applyAlignment="1">
      <alignment horizontal="right" vertical="center"/>
    </xf>
    <xf numFmtId="165" fontId="1" fillId="6" borderId="17" xfId="0" applyNumberFormat="1" applyFont="1" applyFill="1" applyBorder="1" applyAlignment="1">
      <alignment horizontal="right" vertical="center"/>
    </xf>
    <xf numFmtId="3" fontId="1" fillId="0" borderId="17" xfId="0" applyNumberFormat="1" applyFont="1" applyBorder="1" applyAlignment="1">
      <alignment horizontal="right" vertical="center"/>
    </xf>
    <xf numFmtId="165" fontId="1" fillId="6" borderId="27" xfId="0" applyNumberFormat="1" applyFont="1" applyFill="1" applyBorder="1" applyAlignment="1">
      <alignment horizontal="right" vertical="center"/>
    </xf>
    <xf numFmtId="0" fontId="1" fillId="0" borderId="26" xfId="0" applyFont="1" applyBorder="1" applyAlignment="1">
      <alignment horizontal="justify" vertical="top"/>
    </xf>
    <xf numFmtId="0" fontId="1" fillId="0" borderId="26" xfId="0" applyFont="1" applyBorder="1" applyAlignment="1">
      <alignment horizontal="justify" vertical="center"/>
    </xf>
    <xf numFmtId="0" fontId="1" fillId="0" borderId="26" xfId="0" applyFont="1" applyFill="1" applyBorder="1" applyAlignment="1">
      <alignment horizontal="justify" vertical="top"/>
    </xf>
    <xf numFmtId="0" fontId="4" fillId="0" borderId="28" xfId="0" applyFont="1" applyFill="1" applyBorder="1" applyAlignment="1">
      <alignment horizontal="left" vertical="center" wrapText="1"/>
    </xf>
    <xf numFmtId="3" fontId="1" fillId="10" borderId="29" xfId="0" applyNumberFormat="1" applyFont="1" applyFill="1" applyBorder="1" applyAlignment="1">
      <alignment horizontal="right" vertical="center"/>
    </xf>
    <xf numFmtId="165" fontId="1" fillId="10" borderId="29" xfId="0" applyNumberFormat="1" applyFont="1" applyFill="1" applyBorder="1" applyAlignment="1">
      <alignment horizontal="right" vertical="center"/>
    </xf>
    <xf numFmtId="165" fontId="1" fillId="6" borderId="29" xfId="0" applyNumberFormat="1" applyFont="1" applyFill="1" applyBorder="1" applyAlignment="1">
      <alignment horizontal="right" vertical="center"/>
    </xf>
    <xf numFmtId="165" fontId="1" fillId="6" borderId="30" xfId="0" applyNumberFormat="1" applyFont="1" applyFill="1" applyBorder="1" applyAlignment="1">
      <alignment horizontal="right" vertical="center"/>
    </xf>
    <xf numFmtId="0" fontId="1" fillId="0" borderId="0" xfId="0" applyFont="1"/>
    <xf numFmtId="0" fontId="3" fillId="3" borderId="6" xfId="0" applyFont="1" applyFill="1" applyBorder="1" applyAlignment="1">
      <alignment horizontal="center"/>
    </xf>
    <xf numFmtId="0" fontId="1" fillId="0" borderId="23" xfId="0" applyFont="1" applyFill="1" applyBorder="1" applyAlignment="1">
      <alignment vertical="center" wrapText="1"/>
    </xf>
    <xf numFmtId="0" fontId="0" fillId="0" borderId="24" xfId="0" applyFont="1" applyBorder="1"/>
    <xf numFmtId="0" fontId="0" fillId="6" borderId="24" xfId="0" applyFont="1" applyFill="1" applyBorder="1"/>
    <xf numFmtId="0" fontId="0" fillId="6" borderId="25" xfId="0" applyFont="1" applyFill="1" applyBorder="1"/>
    <xf numFmtId="0" fontId="4" fillId="0" borderId="26" xfId="0" applyFont="1" applyFill="1" applyBorder="1" applyAlignment="1">
      <alignment horizontal="left" vertical="center" wrapText="1"/>
    </xf>
    <xf numFmtId="0" fontId="0" fillId="0" borderId="17" xfId="0" applyFont="1" applyBorder="1"/>
    <xf numFmtId="0" fontId="1" fillId="6" borderId="17" xfId="0" applyFont="1" applyFill="1" applyBorder="1" applyAlignment="1">
      <alignment vertical="justify"/>
    </xf>
    <xf numFmtId="0" fontId="1" fillId="6" borderId="27" xfId="0" applyFont="1" applyFill="1" applyBorder="1" applyAlignment="1">
      <alignment vertical="justify"/>
    </xf>
    <xf numFmtId="0" fontId="1" fillId="10" borderId="29" xfId="0" applyFont="1" applyFill="1" applyBorder="1" applyAlignment="1">
      <alignment horizontal="center" vertical="center"/>
    </xf>
    <xf numFmtId="0" fontId="1" fillId="10" borderId="29" xfId="0" applyFont="1" applyFill="1" applyBorder="1" applyAlignment="1">
      <alignment vertical="justify"/>
    </xf>
    <xf numFmtId="0" fontId="1" fillId="10" borderId="30" xfId="0" applyFont="1" applyFill="1" applyBorder="1" applyAlignment="1">
      <alignment vertical="justify"/>
    </xf>
    <xf numFmtId="0" fontId="3" fillId="11" borderId="31" xfId="0" applyFont="1" applyFill="1" applyBorder="1" applyAlignment="1"/>
    <xf numFmtId="0" fontId="3" fillId="11" borderId="32" xfId="0" applyFont="1" applyFill="1" applyBorder="1" applyAlignment="1"/>
    <xf numFmtId="0" fontId="3" fillId="11" borderId="6" xfId="0" applyFont="1" applyFill="1" applyBorder="1" applyAlignment="1">
      <alignment horizontal="center"/>
    </xf>
    <xf numFmtId="0" fontId="3" fillId="11" borderId="6" xfId="0" applyFont="1" applyFill="1" applyBorder="1" applyAlignment="1">
      <alignment horizontal="center" vertical="justify"/>
    </xf>
    <xf numFmtId="0" fontId="1" fillId="0" borderId="23" xfId="0" applyFont="1" applyBorder="1" applyAlignment="1">
      <alignment horizontal="justify" vertical="center"/>
    </xf>
    <xf numFmtId="0" fontId="1" fillId="0" borderId="24" xfId="0" applyFont="1" applyBorder="1" applyAlignment="1">
      <alignment horizontal="justify" vertical="justify"/>
    </xf>
    <xf numFmtId="0" fontId="1" fillId="0" borderId="17" xfId="0" applyFont="1" applyBorder="1" applyAlignment="1">
      <alignment horizontal="justify" vertical="justify"/>
    </xf>
    <xf numFmtId="3" fontId="1" fillId="6" borderId="17" xfId="0" applyNumberFormat="1" applyFont="1" applyFill="1" applyBorder="1"/>
    <xf numFmtId="3" fontId="1" fillId="6" borderId="27" xfId="0" applyNumberFormat="1" applyFont="1" applyFill="1" applyBorder="1"/>
    <xf numFmtId="0" fontId="1" fillId="0" borderId="26" xfId="0" applyFont="1" applyBorder="1" applyAlignment="1">
      <alignment horizontal="left" vertical="center" wrapText="1"/>
    </xf>
    <xf numFmtId="0" fontId="1" fillId="6" borderId="17" xfId="0" applyFont="1" applyFill="1" applyBorder="1" applyAlignment="1">
      <alignment horizontal="justify" vertical="justify"/>
    </xf>
    <xf numFmtId="3" fontId="1" fillId="10" borderId="17" xfId="0" applyNumberFormat="1" applyFont="1" applyFill="1" applyBorder="1" applyAlignment="1">
      <alignment horizontal="right" vertical="center"/>
    </xf>
    <xf numFmtId="3" fontId="1" fillId="10" borderId="27" xfId="0" applyNumberFormat="1" applyFont="1" applyFill="1" applyBorder="1" applyAlignment="1">
      <alignment horizontal="right" vertical="center"/>
    </xf>
    <xf numFmtId="0" fontId="3" fillId="0" borderId="0" xfId="0" applyFont="1" applyBorder="1" applyAlignment="1">
      <alignment vertical="center" wrapText="1"/>
    </xf>
    <xf numFmtId="0" fontId="1" fillId="0" borderId="28" xfId="0" applyFont="1" applyFill="1" applyBorder="1" applyAlignment="1">
      <alignment horizontal="justify" vertical="center"/>
    </xf>
    <xf numFmtId="0" fontId="1" fillId="0" borderId="29" xfId="0" applyFont="1" applyBorder="1" applyAlignment="1">
      <alignment horizontal="justify" vertical="justify"/>
    </xf>
    <xf numFmtId="0" fontId="3" fillId="0" borderId="37"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horizontal="justify" vertical="center"/>
    </xf>
    <xf numFmtId="3" fontId="1" fillId="0" borderId="0" xfId="0" applyNumberFormat="1" applyFont="1" applyBorder="1" applyAlignment="1">
      <alignment vertical="center"/>
    </xf>
    <xf numFmtId="0" fontId="1" fillId="0" borderId="0" xfId="0" applyFont="1" applyBorder="1" applyAlignment="1">
      <alignment horizontal="justify" vertical="justify"/>
    </xf>
    <xf numFmtId="0" fontId="3" fillId="12" borderId="6" xfId="0" applyFont="1" applyFill="1" applyBorder="1" applyAlignment="1">
      <alignment vertical="center"/>
    </xf>
    <xf numFmtId="0" fontId="3" fillId="12" borderId="6" xfId="0" applyFont="1" applyFill="1" applyBorder="1" applyAlignment="1">
      <alignment horizontal="center" vertical="center"/>
    </xf>
    <xf numFmtId="0" fontId="1" fillId="0" borderId="23" xfId="0" applyFont="1" applyFill="1" applyBorder="1" applyAlignment="1">
      <alignment horizontal="left" vertical="center" wrapText="1"/>
    </xf>
    <xf numFmtId="165" fontId="1" fillId="0" borderId="24" xfId="0" applyNumberFormat="1" applyFont="1" applyBorder="1" applyAlignment="1">
      <alignment horizontal="right" vertical="center"/>
    </xf>
    <xf numFmtId="165" fontId="1" fillId="6" borderId="24" xfId="0" applyNumberFormat="1" applyFont="1" applyFill="1" applyBorder="1" applyAlignment="1">
      <alignment horizontal="right" vertical="center"/>
    </xf>
    <xf numFmtId="165" fontId="1" fillId="13" borderId="24" xfId="0" applyNumberFormat="1" applyFont="1" applyFill="1" applyBorder="1" applyAlignment="1">
      <alignment horizontal="right" vertical="center"/>
    </xf>
    <xf numFmtId="165" fontId="1" fillId="6" borderId="25" xfId="0" applyNumberFormat="1" applyFont="1" applyFill="1" applyBorder="1" applyAlignment="1">
      <alignment horizontal="right" vertical="center"/>
    </xf>
    <xf numFmtId="0" fontId="0" fillId="0" borderId="0" xfId="0" applyFont="1" applyAlignment="1"/>
    <xf numFmtId="165" fontId="1" fillId="0" borderId="27" xfId="0" applyNumberFormat="1" applyFont="1" applyFill="1" applyBorder="1" applyAlignment="1">
      <alignment horizontal="right" vertical="center"/>
    </xf>
    <xf numFmtId="165" fontId="1" fillId="0" borderId="17" xfId="0" applyNumberFormat="1" applyFont="1" applyBorder="1" applyAlignment="1">
      <alignment horizontal="right" vertical="center"/>
    </xf>
    <xf numFmtId="165" fontId="1" fillId="13" borderId="17" xfId="0" applyNumberFormat="1" applyFont="1" applyFill="1" applyBorder="1" applyAlignment="1">
      <alignment horizontal="right" vertical="center"/>
    </xf>
    <xf numFmtId="0" fontId="1" fillId="0" borderId="17" xfId="0" applyFont="1" applyFill="1" applyBorder="1" applyAlignment="1">
      <alignment vertical="justify"/>
    </xf>
    <xf numFmtId="0" fontId="1" fillId="0" borderId="26" xfId="0" applyFont="1" applyFill="1" applyBorder="1" applyAlignment="1">
      <alignment horizontal="left" vertical="center" wrapText="1"/>
    </xf>
    <xf numFmtId="165" fontId="1" fillId="0" borderId="29" xfId="0" applyNumberFormat="1" applyFont="1" applyBorder="1" applyAlignment="1">
      <alignment horizontal="right" vertical="center"/>
    </xf>
    <xf numFmtId="165" fontId="1" fillId="13" borderId="29" xfId="0" applyNumberFormat="1" applyFont="1" applyFill="1" applyBorder="1" applyAlignment="1">
      <alignment horizontal="right" vertical="center"/>
    </xf>
    <xf numFmtId="0" fontId="1" fillId="0" borderId="0" xfId="0" applyFont="1" applyFill="1" applyBorder="1" applyAlignment="1">
      <alignment horizontal="justify" vertical="justify"/>
    </xf>
    <xf numFmtId="165" fontId="1" fillId="0" borderId="0" xfId="0" applyNumberFormat="1" applyFont="1" applyFill="1" applyBorder="1" applyAlignment="1">
      <alignment horizontal="right" vertical="center"/>
    </xf>
    <xf numFmtId="0" fontId="0" fillId="0" borderId="0" xfId="0" applyFont="1" applyBorder="1"/>
    <xf numFmtId="0" fontId="3" fillId="0" borderId="24" xfId="0" applyFont="1" applyFill="1" applyBorder="1" applyAlignment="1">
      <alignment vertical="center"/>
    </xf>
    <xf numFmtId="0" fontId="3" fillId="0" borderId="24" xfId="0" applyFont="1" applyFill="1" applyBorder="1" applyAlignment="1">
      <alignment horizontal="center" vertical="center"/>
    </xf>
    <xf numFmtId="0" fontId="0" fillId="0" borderId="0" xfId="0" applyFont="1" applyFill="1"/>
    <xf numFmtId="0" fontId="3" fillId="0" borderId="17" xfId="0" applyFont="1" applyFill="1" applyBorder="1" applyAlignment="1">
      <alignment vertical="center"/>
    </xf>
    <xf numFmtId="0" fontId="3" fillId="0" borderId="17" xfId="0" applyFont="1" applyFill="1" applyBorder="1" applyAlignment="1">
      <alignment horizontal="center" vertical="center"/>
    </xf>
    <xf numFmtId="165" fontId="5" fillId="6" borderId="17" xfId="0" applyNumberFormat="1" applyFont="1" applyFill="1" applyBorder="1" applyAlignment="1">
      <alignment horizontal="justify" vertical="justify"/>
    </xf>
    <xf numFmtId="0" fontId="1" fillId="0" borderId="17" xfId="0" applyFont="1" applyFill="1" applyBorder="1" applyAlignment="1">
      <alignment horizontal="justify" vertical="justify"/>
    </xf>
    <xf numFmtId="165" fontId="1" fillId="0" borderId="29" xfId="0" applyNumberFormat="1" applyFont="1" applyFill="1" applyBorder="1" applyAlignment="1">
      <alignment horizontal="right" vertical="center"/>
    </xf>
    <xf numFmtId="0" fontId="1" fillId="0" borderId="29" xfId="0" applyFont="1" applyFill="1" applyBorder="1" applyAlignment="1">
      <alignment horizontal="justify" vertical="justify"/>
    </xf>
    <xf numFmtId="0" fontId="4" fillId="0" borderId="0" xfId="0" applyFont="1"/>
    <xf numFmtId="0" fontId="3" fillId="5" borderId="6" xfId="0" applyFont="1" applyFill="1" applyBorder="1" applyAlignment="1">
      <alignment horizontal="center"/>
    </xf>
    <xf numFmtId="3" fontId="1" fillId="0" borderId="46" xfId="0" applyNumberFormat="1" applyFont="1" applyBorder="1" applyAlignment="1">
      <alignment horizontal="center"/>
    </xf>
    <xf numFmtId="165" fontId="1" fillId="6" borderId="17" xfId="0" applyNumberFormat="1" applyFont="1" applyFill="1" applyBorder="1"/>
    <xf numFmtId="165" fontId="1" fillId="0" borderId="17" xfId="0" applyNumberFormat="1" applyFont="1" applyFill="1" applyBorder="1"/>
    <xf numFmtId="165" fontId="1" fillId="6" borderId="27" xfId="0" applyNumberFormat="1" applyFont="1" applyFill="1" applyBorder="1"/>
    <xf numFmtId="0" fontId="1" fillId="0" borderId="47" xfId="0" applyFont="1" applyFill="1" applyBorder="1" applyAlignment="1">
      <alignment horizontal="justify" vertical="center"/>
    </xf>
    <xf numFmtId="0" fontId="1" fillId="8" borderId="6" xfId="0" applyFont="1" applyFill="1" applyBorder="1" applyAlignment="1">
      <alignment horizontal="center"/>
    </xf>
    <xf numFmtId="0" fontId="1" fillId="0" borderId="28" xfId="0" applyFont="1" applyBorder="1" applyAlignment="1">
      <alignment horizontal="justify" vertical="center"/>
    </xf>
    <xf numFmtId="49" fontId="1" fillId="0" borderId="29" xfId="0" applyNumberFormat="1" applyFont="1" applyBorder="1" applyAlignment="1">
      <alignment horizontal="center" vertical="center"/>
    </xf>
    <xf numFmtId="49" fontId="1" fillId="0" borderId="30" xfId="0" applyNumberFormat="1" applyFont="1" applyBorder="1" applyAlignment="1">
      <alignment horizontal="center" vertical="center"/>
    </xf>
    <xf numFmtId="0" fontId="1" fillId="14" borderId="6" xfId="0" applyFont="1" applyFill="1" applyBorder="1" applyAlignment="1">
      <alignment horizontal="center"/>
    </xf>
    <xf numFmtId="0" fontId="1" fillId="0" borderId="51" xfId="0" applyFont="1" applyBorder="1" applyAlignment="1">
      <alignment vertical="center"/>
    </xf>
    <xf numFmtId="0" fontId="1" fillId="0" borderId="52" xfId="0" applyFont="1" applyBorder="1" applyAlignment="1">
      <alignment vertical="center"/>
    </xf>
    <xf numFmtId="0" fontId="1" fillId="0" borderId="17" xfId="0" applyFont="1" applyBorder="1" applyAlignment="1">
      <alignment vertical="center"/>
    </xf>
    <xf numFmtId="0" fontId="1" fillId="0" borderId="27" xfId="0" applyFont="1" applyBorder="1" applyAlignment="1">
      <alignment vertical="center"/>
    </xf>
    <xf numFmtId="0" fontId="1" fillId="6" borderId="29" xfId="0" applyFont="1" applyFill="1" applyBorder="1" applyAlignment="1">
      <alignment vertical="center"/>
    </xf>
    <xf numFmtId="0" fontId="1" fillId="6" borderId="30" xfId="0" applyFont="1" applyFill="1" applyBorder="1" applyAlignment="1">
      <alignment vertical="center"/>
    </xf>
    <xf numFmtId="0" fontId="3" fillId="15" borderId="34" xfId="0" applyFont="1" applyFill="1" applyBorder="1" applyAlignment="1">
      <alignment horizontal="center" vertical="center"/>
    </xf>
    <xf numFmtId="0" fontId="3" fillId="15" borderId="31" xfId="0" applyFont="1" applyFill="1" applyBorder="1" applyAlignment="1">
      <alignment vertical="center"/>
    </xf>
    <xf numFmtId="0" fontId="3" fillId="15" borderId="33" xfId="0" applyFont="1" applyFill="1" applyBorder="1" applyAlignment="1">
      <alignment vertical="center"/>
    </xf>
    <xf numFmtId="0" fontId="3" fillId="15" borderId="6" xfId="0" applyFont="1" applyFill="1" applyBorder="1" applyAlignment="1">
      <alignment horizontal="center"/>
    </xf>
    <xf numFmtId="0" fontId="7" fillId="0" borderId="23" xfId="0" applyFont="1" applyBorder="1" applyAlignment="1">
      <alignment vertical="center"/>
    </xf>
    <xf numFmtId="0" fontId="4" fillId="10" borderId="24" xfId="0" applyFont="1" applyFill="1" applyBorder="1" applyAlignment="1">
      <alignment vertical="center"/>
    </xf>
    <xf numFmtId="0" fontId="4" fillId="10" borderId="25" xfId="0" applyFont="1" applyFill="1" applyBorder="1" applyAlignment="1">
      <alignment vertical="center"/>
    </xf>
    <xf numFmtId="0" fontId="0" fillId="0" borderId="0" xfId="0" applyFont="1" applyAlignment="1">
      <alignment vertical="center"/>
    </xf>
    <xf numFmtId="0" fontId="7" fillId="0" borderId="28" xfId="0" applyFont="1" applyBorder="1" applyAlignment="1">
      <alignment vertical="center"/>
    </xf>
    <xf numFmtId="0" fontId="4" fillId="10" borderId="29" xfId="0" applyFont="1" applyFill="1" applyBorder="1" applyAlignment="1">
      <alignment vertical="center"/>
    </xf>
    <xf numFmtId="0" fontId="4" fillId="10" borderId="30" xfId="0" applyFont="1" applyFill="1" applyBorder="1" applyAlignment="1">
      <alignment vertical="center"/>
    </xf>
    <xf numFmtId="0" fontId="7" fillId="0" borderId="23" xfId="0" applyFont="1" applyFill="1" applyBorder="1" applyAlignment="1">
      <alignment vertical="center"/>
    </xf>
    <xf numFmtId="0" fontId="4" fillId="0" borderId="53" xfId="0" applyFont="1" applyFill="1" applyBorder="1" applyAlignment="1">
      <alignment vertical="center"/>
    </xf>
    <xf numFmtId="0" fontId="4" fillId="10" borderId="53" xfId="0" applyFont="1" applyFill="1" applyBorder="1" applyAlignment="1">
      <alignment vertical="center"/>
    </xf>
    <xf numFmtId="0" fontId="4" fillId="10" borderId="41" xfId="0" applyFont="1" applyFill="1" applyBorder="1" applyAlignment="1">
      <alignment vertical="center"/>
    </xf>
    <xf numFmtId="0" fontId="4" fillId="0" borderId="0" xfId="0" applyFont="1" applyAlignment="1">
      <alignment vertical="center"/>
    </xf>
    <xf numFmtId="0" fontId="1" fillId="5" borderId="6" xfId="0" applyFont="1" applyFill="1" applyBorder="1" applyAlignment="1">
      <alignment horizontal="center" vertical="center" textRotation="90"/>
    </xf>
    <xf numFmtId="0" fontId="1" fillId="5" borderId="6" xfId="0" applyFont="1" applyFill="1" applyBorder="1" applyAlignment="1">
      <alignment horizontal="justify" vertical="center" textRotation="90"/>
    </xf>
    <xf numFmtId="0" fontId="1" fillId="5" borderId="6" xfId="0" applyFont="1" applyFill="1" applyBorder="1" applyAlignment="1">
      <alignment horizontal="center" vertical="center"/>
    </xf>
    <xf numFmtId="3" fontId="1" fillId="10" borderId="24" xfId="0" applyNumberFormat="1" applyFont="1" applyFill="1" applyBorder="1" applyAlignment="1">
      <alignment vertical="center"/>
    </xf>
    <xf numFmtId="0" fontId="1" fillId="0" borderId="24" xfId="0" applyFont="1" applyBorder="1" applyAlignment="1">
      <alignment vertical="center"/>
    </xf>
    <xf numFmtId="0" fontId="1" fillId="6" borderId="24" xfId="0" applyFont="1" applyFill="1" applyBorder="1" applyAlignment="1">
      <alignment vertical="center"/>
    </xf>
    <xf numFmtId="0" fontId="1" fillId="10" borderId="17" xfId="0" applyFont="1" applyFill="1" applyBorder="1" applyAlignment="1">
      <alignment vertical="center"/>
    </xf>
    <xf numFmtId="0" fontId="1" fillId="6" borderId="17" xfId="0" applyFont="1" applyFill="1" applyBorder="1" applyAlignment="1">
      <alignment vertical="center"/>
    </xf>
    <xf numFmtId="0" fontId="1" fillId="10" borderId="29" xfId="0" applyFont="1" applyFill="1" applyBorder="1" applyAlignment="1">
      <alignment vertical="center"/>
    </xf>
    <xf numFmtId="0" fontId="1" fillId="0" borderId="29" xfId="0" applyFont="1" applyBorder="1" applyAlignment="1">
      <alignment vertical="center"/>
    </xf>
    <xf numFmtId="0" fontId="1" fillId="0" borderId="24" xfId="0" applyFont="1" applyFill="1" applyBorder="1" applyAlignment="1">
      <alignment vertical="center"/>
    </xf>
    <xf numFmtId="0" fontId="1" fillId="6" borderId="25" xfId="0" applyFont="1" applyFill="1" applyBorder="1" applyAlignment="1">
      <alignment vertical="center"/>
    </xf>
    <xf numFmtId="0" fontId="1" fillId="0" borderId="17" xfId="0" applyFont="1" applyFill="1" applyBorder="1" applyAlignment="1">
      <alignment vertical="center"/>
    </xf>
    <xf numFmtId="0" fontId="1" fillId="6" borderId="27" xfId="0" applyFont="1" applyFill="1" applyBorder="1" applyAlignment="1">
      <alignment vertical="center"/>
    </xf>
    <xf numFmtId="0" fontId="1" fillId="0" borderId="29" xfId="0" applyFont="1" applyFill="1" applyBorder="1" applyAlignment="1">
      <alignment vertical="center"/>
    </xf>
    <xf numFmtId="0" fontId="1" fillId="10" borderId="54" xfId="0" applyFont="1" applyFill="1" applyBorder="1" applyAlignment="1">
      <alignment vertical="center"/>
    </xf>
    <xf numFmtId="0" fontId="1" fillId="0" borderId="54" xfId="0" applyFont="1" applyBorder="1" applyAlignment="1">
      <alignment vertical="center"/>
    </xf>
    <xf numFmtId="0" fontId="1" fillId="6" borderId="54" xfId="0" applyFont="1" applyFill="1" applyBorder="1" applyAlignment="1">
      <alignment vertical="center"/>
    </xf>
    <xf numFmtId="0" fontId="1" fillId="6" borderId="55" xfId="0" applyFont="1" applyFill="1" applyBorder="1" applyAlignment="1">
      <alignment vertical="center"/>
    </xf>
    <xf numFmtId="0" fontId="1" fillId="16" borderId="6" xfId="0" applyFont="1" applyFill="1" applyBorder="1" applyAlignment="1">
      <alignment horizontal="center"/>
    </xf>
    <xf numFmtId="0" fontId="1" fillId="0" borderId="56" xfId="0" applyFont="1" applyBorder="1" applyAlignment="1">
      <alignment horizontal="justify" vertical="center"/>
    </xf>
    <xf numFmtId="0" fontId="1" fillId="0" borderId="53" xfId="0" applyFont="1" applyBorder="1" applyAlignment="1">
      <alignment horizontal="right" vertical="center"/>
    </xf>
    <xf numFmtId="0" fontId="1" fillId="6" borderId="53" xfId="0" applyFont="1" applyFill="1" applyBorder="1" applyAlignment="1">
      <alignment horizontal="right" vertical="center"/>
    </xf>
    <xf numFmtId="0" fontId="1" fillId="0" borderId="53" xfId="0" applyFont="1" applyFill="1" applyBorder="1" applyAlignment="1">
      <alignment horizontal="right" vertical="center"/>
    </xf>
    <xf numFmtId="0" fontId="1" fillId="6" borderId="41" xfId="0" applyFont="1" applyFill="1" applyBorder="1" applyAlignment="1">
      <alignment horizontal="right" vertical="center"/>
    </xf>
    <xf numFmtId="49" fontId="1" fillId="0" borderId="61" xfId="0" applyNumberFormat="1" applyFont="1" applyBorder="1" applyAlignment="1">
      <alignment horizontal="justify" vertical="justify"/>
    </xf>
    <xf numFmtId="0" fontId="8" fillId="0" borderId="62" xfId="0" applyFont="1" applyBorder="1"/>
    <xf numFmtId="0" fontId="5" fillId="0" borderId="17" xfId="0" applyFont="1" applyBorder="1" applyAlignment="1">
      <alignment horizontal="center"/>
    </xf>
    <xf numFmtId="0" fontId="1" fillId="0" borderId="24" xfId="0" applyFont="1" applyBorder="1" applyAlignment="1">
      <alignment horizontal="center" vertical="center" wrapText="1"/>
    </xf>
    <xf numFmtId="0" fontId="1" fillId="0" borderId="17" xfId="0" applyFont="1" applyBorder="1" applyAlignment="1">
      <alignment horizontal="center" vertical="center" wrapText="1"/>
    </xf>
    <xf numFmtId="49" fontId="1" fillId="0" borderId="45" xfId="0" applyNumberFormat="1" applyFont="1" applyBorder="1" applyAlignment="1">
      <alignment horizontal="justify" vertical="justify"/>
    </xf>
    <xf numFmtId="49" fontId="1" fillId="0" borderId="43" xfId="0" applyNumberFormat="1" applyFont="1" applyBorder="1" applyAlignment="1">
      <alignment horizontal="justify" vertical="justify"/>
    </xf>
    <xf numFmtId="0" fontId="10" fillId="0" borderId="17" xfId="0" applyFont="1" applyBorder="1" applyAlignment="1">
      <alignment vertical="center" wrapText="1"/>
    </xf>
    <xf numFmtId="0" fontId="10" fillId="0" borderId="17" xfId="0" applyFont="1" applyFill="1" applyBorder="1" applyAlignment="1">
      <alignment vertical="center" wrapText="1"/>
    </xf>
    <xf numFmtId="0" fontId="1" fillId="0" borderId="45" xfId="0" applyFont="1" applyBorder="1" applyAlignment="1">
      <alignment horizontal="center"/>
    </xf>
    <xf numFmtId="0" fontId="1" fillId="0" borderId="61" xfId="0" applyFont="1" applyBorder="1" applyAlignment="1">
      <alignment horizontal="center"/>
    </xf>
    <xf numFmtId="0" fontId="1" fillId="0" borderId="51" xfId="0" applyFont="1" applyBorder="1" applyAlignment="1">
      <alignment horizontal="center"/>
    </xf>
    <xf numFmtId="0" fontId="1" fillId="0" borderId="44" xfId="0" applyFont="1" applyBorder="1" applyAlignment="1">
      <alignment horizontal="center"/>
    </xf>
    <xf numFmtId="0" fontId="1" fillId="0" borderId="63" xfId="0" applyFont="1" applyBorder="1" applyAlignment="1">
      <alignment horizontal="center"/>
    </xf>
    <xf numFmtId="0" fontId="0" fillId="0" borderId="1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7" xfId="0" applyFont="1" applyFill="1" applyBorder="1" applyAlignment="1">
      <alignment horizontal="center" vertical="center" wrapText="1"/>
    </xf>
    <xf numFmtId="49" fontId="1" fillId="0" borderId="39" xfId="0" applyNumberFormat="1" applyFont="1" applyBorder="1" applyAlignment="1">
      <alignment horizontal="justify" vertical="justify"/>
    </xf>
    <xf numFmtId="0" fontId="10" fillId="9" borderId="64" xfId="1" applyFont="1" applyFill="1" applyBorder="1" applyAlignment="1">
      <alignment horizontal="left" vertical="center" wrapText="1"/>
    </xf>
    <xf numFmtId="0" fontId="1" fillId="0" borderId="27" xfId="0" applyFont="1" applyBorder="1" applyAlignment="1">
      <alignment horizontal="center" vertical="center" wrapText="1"/>
    </xf>
    <xf numFmtId="0" fontId="8" fillId="0" borderId="52" xfId="0" applyFont="1" applyBorder="1"/>
    <xf numFmtId="0" fontId="1" fillId="0" borderId="52" xfId="0" applyFont="1" applyBorder="1"/>
    <xf numFmtId="0" fontId="3" fillId="5" borderId="38" xfId="0" applyFont="1" applyFill="1" applyBorder="1" applyAlignment="1">
      <alignment horizontal="center" vertical="center"/>
    </xf>
    <xf numFmtId="0" fontId="3" fillId="5" borderId="40" xfId="0" applyFont="1" applyFill="1" applyBorder="1" applyAlignment="1">
      <alignment horizontal="center" vertical="center"/>
    </xf>
    <xf numFmtId="0" fontId="1" fillId="5" borderId="40" xfId="0" applyFont="1" applyFill="1" applyBorder="1" applyAlignment="1">
      <alignment horizontal="center"/>
    </xf>
    <xf numFmtId="0" fontId="1" fillId="5" borderId="6" xfId="0" applyFont="1" applyFill="1" applyBorder="1" applyAlignment="1">
      <alignment horizontal="center"/>
    </xf>
    <xf numFmtId="0" fontId="1" fillId="16" borderId="6" xfId="0" applyFont="1" applyFill="1" applyBorder="1" applyAlignment="1">
      <alignment horizontal="center" vertical="center"/>
    </xf>
    <xf numFmtId="0" fontId="1" fillId="16" borderId="36" xfId="0" applyFont="1" applyFill="1" applyBorder="1" applyAlignment="1">
      <alignment horizontal="center" vertical="center"/>
    </xf>
    <xf numFmtId="0" fontId="1" fillId="16" borderId="42" xfId="0" applyFont="1" applyFill="1" applyBorder="1" applyAlignment="1">
      <alignment horizontal="center" vertical="center"/>
    </xf>
    <xf numFmtId="0" fontId="1" fillId="16" borderId="31" xfId="0" applyFont="1" applyFill="1" applyBorder="1" applyAlignment="1">
      <alignment horizontal="center" vertical="center"/>
    </xf>
    <xf numFmtId="0" fontId="1" fillId="16" borderId="32" xfId="0" applyFont="1" applyFill="1" applyBorder="1" applyAlignment="1">
      <alignment horizontal="center" vertical="center"/>
    </xf>
    <xf numFmtId="0" fontId="1" fillId="16" borderId="33" xfId="0" applyFont="1" applyFill="1" applyBorder="1" applyAlignment="1">
      <alignment horizontal="center" vertical="center"/>
    </xf>
    <xf numFmtId="0" fontId="3" fillId="0" borderId="0" xfId="0" applyFont="1" applyBorder="1" applyAlignment="1">
      <alignment horizontal="justify" vertical="top"/>
    </xf>
    <xf numFmtId="0" fontId="1" fillId="0" borderId="0" xfId="0" applyFont="1"/>
    <xf numFmtId="0" fontId="1" fillId="5" borderId="6" xfId="0" applyFont="1" applyFill="1" applyBorder="1" applyAlignment="1">
      <alignment horizontal="center" vertical="center"/>
    </xf>
    <xf numFmtId="0" fontId="1" fillId="5" borderId="31" xfId="0" applyFont="1" applyFill="1" applyBorder="1" applyAlignment="1">
      <alignment horizontal="center"/>
    </xf>
    <xf numFmtId="0" fontId="1" fillId="5" borderId="32" xfId="0" applyFont="1" applyFill="1" applyBorder="1" applyAlignment="1">
      <alignment horizontal="center"/>
    </xf>
    <xf numFmtId="0" fontId="1" fillId="5" borderId="33" xfId="0" applyFont="1" applyFill="1" applyBorder="1" applyAlignment="1">
      <alignment horizontal="center"/>
    </xf>
    <xf numFmtId="0" fontId="3" fillId="15" borderId="6" xfId="0" applyFont="1" applyFill="1" applyBorder="1" applyAlignment="1">
      <alignment horizontal="justify" vertical="justify"/>
    </xf>
    <xf numFmtId="0" fontId="3" fillId="0" borderId="0" xfId="0" applyFont="1" applyBorder="1" applyAlignment="1">
      <alignment horizontal="center" vertical="center"/>
    </xf>
    <xf numFmtId="0" fontId="3" fillId="15" borderId="36" xfId="0" applyFont="1" applyFill="1" applyBorder="1" applyAlignment="1">
      <alignment horizontal="center" vertical="center"/>
    </xf>
    <xf numFmtId="0" fontId="3" fillId="15" borderId="42" xfId="0" applyFont="1" applyFill="1" applyBorder="1" applyAlignment="1">
      <alignment horizontal="center" vertical="center"/>
    </xf>
    <xf numFmtId="0" fontId="3" fillId="15" borderId="31" xfId="0" applyFont="1" applyFill="1" applyBorder="1" applyAlignment="1">
      <alignment horizontal="center" vertical="center"/>
    </xf>
    <xf numFmtId="0" fontId="3" fillId="15" borderId="32" xfId="0" applyFont="1" applyFill="1" applyBorder="1" applyAlignment="1">
      <alignment horizontal="center" vertical="center"/>
    </xf>
    <xf numFmtId="0" fontId="3" fillId="15" borderId="33" xfId="0" applyFont="1" applyFill="1" applyBorder="1" applyAlignment="1">
      <alignment horizontal="center" vertical="center"/>
    </xf>
    <xf numFmtId="0" fontId="1" fillId="0" borderId="6" xfId="0" applyFont="1" applyBorder="1" applyAlignment="1">
      <alignment horizontal="center"/>
    </xf>
    <xf numFmtId="0" fontId="3" fillId="14" borderId="34" xfId="0" applyFont="1" applyFill="1" applyBorder="1" applyAlignment="1">
      <alignment horizontal="justify" vertical="justify"/>
    </xf>
    <xf numFmtId="0" fontId="3" fillId="14" borderId="38" xfId="0" applyFont="1" applyFill="1" applyBorder="1" applyAlignment="1">
      <alignment horizontal="justify" vertical="justify"/>
    </xf>
    <xf numFmtId="0" fontId="1" fillId="14" borderId="6" xfId="0" applyFont="1" applyFill="1" applyBorder="1" applyAlignment="1">
      <alignment horizontal="center" vertical="center"/>
    </xf>
    <xf numFmtId="0" fontId="1" fillId="14" borderId="6" xfId="0" applyFont="1" applyFill="1" applyBorder="1" applyAlignment="1">
      <alignment horizontal="center"/>
    </xf>
    <xf numFmtId="0" fontId="1" fillId="8" borderId="31" xfId="0" applyFont="1" applyFill="1" applyBorder="1" applyAlignment="1">
      <alignment horizontal="center"/>
    </xf>
    <xf numFmtId="3" fontId="1" fillId="10" borderId="48" xfId="0" applyNumberFormat="1" applyFont="1" applyFill="1" applyBorder="1" applyAlignment="1">
      <alignment horizontal="center"/>
    </xf>
    <xf numFmtId="3" fontId="1" fillId="10" borderId="49" xfId="0" applyNumberFormat="1" applyFont="1" applyFill="1" applyBorder="1" applyAlignment="1">
      <alignment horizontal="center"/>
    </xf>
    <xf numFmtId="3" fontId="1" fillId="10" borderId="50" xfId="0" applyNumberFormat="1" applyFont="1" applyFill="1" applyBorder="1" applyAlignment="1">
      <alignment horizontal="center"/>
    </xf>
    <xf numFmtId="0" fontId="3" fillId="5" borderId="6" xfId="0" applyFont="1" applyFill="1" applyBorder="1" applyAlignment="1">
      <alignment horizontal="center" vertical="center"/>
    </xf>
    <xf numFmtId="3" fontId="1" fillId="0" borderId="44" xfId="0" applyNumberFormat="1" applyFont="1" applyBorder="1" applyAlignment="1">
      <alignment horizontal="center"/>
    </xf>
    <xf numFmtId="3" fontId="1" fillId="0" borderId="45" xfId="0" applyNumberFormat="1" applyFont="1" applyBorder="1" applyAlignment="1">
      <alignment horizontal="center"/>
    </xf>
    <xf numFmtId="3" fontId="1" fillId="0" borderId="24" xfId="0" applyNumberFormat="1" applyFont="1" applyBorder="1" applyAlignment="1">
      <alignment horizontal="center"/>
    </xf>
    <xf numFmtId="3" fontId="1" fillId="0" borderId="25" xfId="0" applyNumberFormat="1" applyFont="1" applyBorder="1" applyAlignment="1">
      <alignment horizontal="center"/>
    </xf>
    <xf numFmtId="0" fontId="3" fillId="5" borderId="34" xfId="0" applyFont="1" applyFill="1" applyBorder="1" applyAlignment="1">
      <alignment horizontal="center" vertical="center"/>
    </xf>
    <xf numFmtId="0" fontId="3" fillId="5" borderId="6" xfId="0" applyFont="1" applyFill="1" applyBorder="1" applyAlignment="1">
      <alignment horizontal="center"/>
    </xf>
    <xf numFmtId="0" fontId="3" fillId="0" borderId="0" xfId="0" applyFont="1" applyBorder="1" applyAlignment="1">
      <alignment horizontal="justify" vertical="center" wrapText="1"/>
    </xf>
    <xf numFmtId="0" fontId="3" fillId="0" borderId="0" xfId="0" applyFont="1" applyBorder="1" applyAlignment="1">
      <alignment horizontal="left"/>
    </xf>
    <xf numFmtId="0" fontId="3" fillId="0" borderId="0" xfId="0" applyFont="1" applyBorder="1" applyAlignment="1">
      <alignment horizontal="left" wrapText="1"/>
    </xf>
    <xf numFmtId="0" fontId="6" fillId="0" borderId="0" xfId="0" applyFont="1" applyFill="1" applyBorder="1" applyAlignment="1">
      <alignment horizontal="left" vertical="center" wrapText="1"/>
    </xf>
    <xf numFmtId="0" fontId="3" fillId="12" borderId="36" xfId="0" applyFont="1" applyFill="1" applyBorder="1" applyAlignment="1">
      <alignment horizontal="center" vertical="center"/>
    </xf>
    <xf numFmtId="0" fontId="3" fillId="12" borderId="37" xfId="0" applyFont="1" applyFill="1" applyBorder="1" applyAlignment="1">
      <alignment horizontal="center" vertical="center"/>
    </xf>
    <xf numFmtId="0" fontId="3" fillId="12" borderId="42" xfId="0" applyFont="1" applyFill="1" applyBorder="1" applyAlignment="1">
      <alignment horizontal="center" vertical="center"/>
    </xf>
    <xf numFmtId="0" fontId="3" fillId="12" borderId="31"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4" xfId="0" applyFont="1" applyFill="1" applyBorder="1" applyAlignment="1">
      <alignment horizontal="center" vertical="center"/>
    </xf>
    <xf numFmtId="0" fontId="3" fillId="12" borderId="38" xfId="0" applyFont="1" applyFill="1" applyBorder="1" applyAlignment="1">
      <alignment horizontal="center" vertical="center"/>
    </xf>
    <xf numFmtId="0" fontId="3" fillId="12" borderId="40" xfId="0" applyFont="1" applyFill="1" applyBorder="1" applyAlignment="1">
      <alignment horizontal="center" vertical="center"/>
    </xf>
    <xf numFmtId="0" fontId="3" fillId="12" borderId="32" xfId="0" applyFont="1" applyFill="1" applyBorder="1" applyAlignment="1">
      <alignment horizontal="center" vertical="center"/>
    </xf>
    <xf numFmtId="0" fontId="3" fillId="12" borderId="6" xfId="0" applyFont="1" applyFill="1" applyBorder="1" applyAlignment="1">
      <alignment horizontal="center" vertical="center"/>
    </xf>
    <xf numFmtId="0" fontId="3" fillId="0" borderId="35" xfId="0" applyFont="1" applyFill="1" applyBorder="1" applyAlignment="1">
      <alignment horizontal="left" vertical="justify"/>
    </xf>
    <xf numFmtId="0" fontId="3" fillId="0" borderId="0" xfId="0" applyFont="1" applyFill="1" applyBorder="1" applyAlignment="1">
      <alignment horizontal="left" vertical="justify"/>
    </xf>
    <xf numFmtId="0" fontId="3" fillId="11" borderId="6" xfId="0" applyFont="1" applyFill="1" applyBorder="1" applyAlignment="1">
      <alignment horizontal="center" vertical="justify"/>
    </xf>
    <xf numFmtId="0" fontId="3" fillId="11" borderId="36" xfId="0" applyFont="1" applyFill="1" applyBorder="1" applyAlignment="1">
      <alignment horizontal="center" vertical="center"/>
    </xf>
    <xf numFmtId="0" fontId="3" fillId="11" borderId="42" xfId="0" applyFont="1" applyFill="1" applyBorder="1" applyAlignment="1">
      <alignment horizontal="center" vertical="center"/>
    </xf>
    <xf numFmtId="0" fontId="3" fillId="11" borderId="31" xfId="0" applyFont="1" applyFill="1" applyBorder="1" applyAlignment="1">
      <alignment horizontal="center"/>
    </xf>
    <xf numFmtId="0" fontId="3" fillId="11" borderId="32" xfId="0" applyFont="1" applyFill="1" applyBorder="1" applyAlignment="1">
      <alignment horizontal="center"/>
    </xf>
    <xf numFmtId="0" fontId="3" fillId="3" borderId="6" xfId="0" applyFont="1" applyFill="1" applyBorder="1" applyAlignment="1">
      <alignment horizontal="center" vertical="center"/>
    </xf>
    <xf numFmtId="0" fontId="1" fillId="9" borderId="6" xfId="0" applyFont="1" applyFill="1" applyBorder="1" applyAlignment="1">
      <alignment horizontal="center" vertical="center"/>
    </xf>
    <xf numFmtId="0" fontId="0" fillId="0" borderId="6" xfId="0" applyFont="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1" fillId="3" borderId="6" xfId="0" applyFont="1" applyFill="1" applyBorder="1" applyAlignment="1">
      <alignment horizontal="justify" vertical="center"/>
    </xf>
    <xf numFmtId="0" fontId="1" fillId="3" borderId="36"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2" xfId="0" applyFont="1" applyFill="1" applyBorder="1" applyAlignment="1">
      <alignment horizontal="center" vertical="center"/>
    </xf>
    <xf numFmtId="0" fontId="1" fillId="9" borderId="34" xfId="0" applyFont="1" applyFill="1" applyBorder="1" applyAlignment="1">
      <alignment horizontal="center" vertical="center"/>
    </xf>
    <xf numFmtId="0" fontId="1" fillId="9" borderId="40" xfId="0" applyFont="1" applyFill="1" applyBorder="1" applyAlignment="1">
      <alignment horizontal="center" vertical="center"/>
    </xf>
    <xf numFmtId="0" fontId="1" fillId="9" borderId="31" xfId="0" applyFont="1" applyFill="1" applyBorder="1" applyAlignment="1">
      <alignment horizontal="center" vertical="center"/>
    </xf>
    <xf numFmtId="0" fontId="1" fillId="9" borderId="32" xfId="0" applyFont="1" applyFill="1" applyBorder="1" applyAlignment="1">
      <alignment horizontal="center" vertical="center"/>
    </xf>
    <xf numFmtId="0" fontId="1" fillId="9" borderId="33" xfId="0" applyFont="1" applyFill="1" applyBorder="1" applyAlignment="1">
      <alignment horizontal="center" vertical="center"/>
    </xf>
    <xf numFmtId="0" fontId="3" fillId="0" borderId="37" xfId="0" applyFont="1" applyBorder="1" applyAlignment="1">
      <alignment vertical="top"/>
    </xf>
    <xf numFmtId="0" fontId="1" fillId="9" borderId="34"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3" fillId="5" borderId="31" xfId="0" applyFont="1" applyFill="1" applyBorder="1" applyAlignment="1">
      <alignment horizontal="center" vertical="center"/>
    </xf>
    <xf numFmtId="0" fontId="3" fillId="5" borderId="32" xfId="0" applyFont="1" applyFill="1" applyBorder="1" applyAlignment="1">
      <alignment horizontal="center" vertical="center"/>
    </xf>
    <xf numFmtId="0" fontId="3" fillId="5" borderId="33" xfId="0" applyFont="1" applyFill="1" applyBorder="1" applyAlignment="1">
      <alignment horizontal="center" vertical="center"/>
    </xf>
    <xf numFmtId="0" fontId="3" fillId="5" borderId="31" xfId="0" applyFont="1" applyFill="1" applyBorder="1" applyAlignment="1">
      <alignment horizontal="center"/>
    </xf>
    <xf numFmtId="0" fontId="3" fillId="5" borderId="32" xfId="0" applyFont="1" applyFill="1" applyBorder="1" applyAlignment="1">
      <alignment horizontal="center"/>
    </xf>
    <xf numFmtId="0" fontId="3" fillId="5" borderId="33" xfId="0" applyFont="1" applyFill="1" applyBorder="1" applyAlignment="1">
      <alignment horizontal="center"/>
    </xf>
    <xf numFmtId="0" fontId="3" fillId="8" borderId="31" xfId="0" applyFont="1" applyFill="1" applyBorder="1" applyAlignment="1">
      <alignment horizontal="center" wrapText="1"/>
    </xf>
    <xf numFmtId="0" fontId="3" fillId="8" borderId="32" xfId="0" applyFont="1" applyFill="1" applyBorder="1" applyAlignment="1">
      <alignment horizontal="center" wrapText="1"/>
    </xf>
    <xf numFmtId="0" fontId="3" fillId="8" borderId="33" xfId="0" applyFont="1" applyFill="1" applyBorder="1" applyAlignment="1">
      <alignment horizontal="center" wrapText="1"/>
    </xf>
    <xf numFmtId="0" fontId="3" fillId="8" borderId="31" xfId="0" applyFont="1" applyFill="1" applyBorder="1" applyAlignment="1">
      <alignment horizontal="center"/>
    </xf>
    <xf numFmtId="0" fontId="3" fillId="8" borderId="32" xfId="0" applyFont="1" applyFill="1" applyBorder="1" applyAlignment="1">
      <alignment horizontal="center"/>
    </xf>
    <xf numFmtId="0" fontId="3" fillId="8" borderId="33" xfId="0" applyFont="1" applyFill="1" applyBorder="1" applyAlignment="1">
      <alignment horizontal="center"/>
    </xf>
    <xf numFmtId="0" fontId="3" fillId="8" borderId="31" xfId="0" applyFont="1" applyFill="1" applyBorder="1" applyAlignment="1">
      <alignment horizontal="center" vertical="center"/>
    </xf>
    <xf numFmtId="0" fontId="3" fillId="8" borderId="32" xfId="0" applyFont="1" applyFill="1" applyBorder="1" applyAlignment="1">
      <alignment horizontal="center" vertical="center"/>
    </xf>
    <xf numFmtId="0" fontId="3" fillId="8" borderId="33" xfId="0" applyFont="1" applyFill="1" applyBorder="1" applyAlignment="1">
      <alignment horizontal="center" vertical="center"/>
    </xf>
    <xf numFmtId="0" fontId="3" fillId="7" borderId="31" xfId="0" applyFont="1" applyFill="1" applyBorder="1" applyAlignment="1">
      <alignment horizontal="center" wrapText="1"/>
    </xf>
    <xf numFmtId="0" fontId="3" fillId="7" borderId="32" xfId="0" applyFont="1" applyFill="1" applyBorder="1" applyAlignment="1">
      <alignment horizontal="center" wrapText="1"/>
    </xf>
    <xf numFmtId="0" fontId="3" fillId="7" borderId="33" xfId="0" applyFont="1" applyFill="1" applyBorder="1" applyAlignment="1">
      <alignment horizontal="center" wrapText="1"/>
    </xf>
    <xf numFmtId="0" fontId="3" fillId="7" borderId="31" xfId="0" applyFont="1" applyFill="1" applyBorder="1" applyAlignment="1">
      <alignment horizontal="center"/>
    </xf>
    <xf numFmtId="0" fontId="3" fillId="7" borderId="32" xfId="0" applyFont="1" applyFill="1" applyBorder="1" applyAlignment="1">
      <alignment horizontal="center"/>
    </xf>
    <xf numFmtId="0" fontId="3" fillId="7" borderId="33" xfId="0" applyFont="1" applyFill="1" applyBorder="1" applyAlignment="1">
      <alignment horizontal="center"/>
    </xf>
    <xf numFmtId="49" fontId="3" fillId="0" borderId="37" xfId="0" applyNumberFormat="1" applyFont="1" applyFill="1" applyBorder="1" applyAlignment="1"/>
    <xf numFmtId="0" fontId="3" fillId="3" borderId="6" xfId="0" applyFont="1" applyFill="1" applyBorder="1" applyAlignment="1">
      <alignment horizontal="center" vertical="center" wrapText="1"/>
    </xf>
    <xf numFmtId="0" fontId="3" fillId="4" borderId="6" xfId="0" applyFont="1" applyFill="1" applyBorder="1" applyAlignment="1">
      <alignment horizontal="center"/>
    </xf>
    <xf numFmtId="49" fontId="1" fillId="0" borderId="16" xfId="0" applyNumberFormat="1" applyFont="1" applyBorder="1" applyAlignment="1">
      <alignment horizontal="justify" vertical="justify"/>
    </xf>
    <xf numFmtId="49" fontId="1" fillId="0" borderId="17" xfId="0" applyNumberFormat="1" applyFont="1" applyBorder="1" applyAlignment="1">
      <alignment horizontal="justify" vertical="justify"/>
    </xf>
    <xf numFmtId="49" fontId="1" fillId="0" borderId="19" xfId="0" applyNumberFormat="1" applyFont="1" applyBorder="1" applyAlignment="1">
      <alignment horizontal="justify" vertical="justify"/>
    </xf>
    <xf numFmtId="49" fontId="1" fillId="0" borderId="20" xfId="0" applyNumberFormat="1" applyFont="1" applyBorder="1" applyAlignment="1">
      <alignment horizontal="justify" vertical="justify"/>
    </xf>
    <xf numFmtId="49" fontId="1" fillId="0" borderId="22" xfId="0" applyNumberFormat="1" applyFont="1" applyBorder="1" applyAlignment="1">
      <alignment horizontal="left" vertical="justify"/>
    </xf>
    <xf numFmtId="0" fontId="3" fillId="3" borderId="34" xfId="0" applyFont="1" applyFill="1" applyBorder="1" applyAlignment="1">
      <alignment horizontal="center" vertical="center" wrapText="1"/>
    </xf>
    <xf numFmtId="0" fontId="3" fillId="3" borderId="6" xfId="0" applyFont="1" applyFill="1" applyBorder="1" applyAlignment="1">
      <alignment horizontal="center"/>
    </xf>
    <xf numFmtId="49" fontId="5" fillId="0" borderId="57" xfId="0" applyNumberFormat="1" applyFont="1" applyBorder="1" applyAlignment="1">
      <alignment horizontal="center" vertical="justify"/>
    </xf>
    <xf numFmtId="49" fontId="5" fillId="0" borderId="58" xfId="0" applyNumberFormat="1" applyFont="1" applyBorder="1" applyAlignment="1">
      <alignment horizontal="center" vertical="justify"/>
    </xf>
    <xf numFmtId="49" fontId="5" fillId="0" borderId="59" xfId="0" applyNumberFormat="1" applyFont="1" applyBorder="1" applyAlignment="1">
      <alignment horizontal="center" vertical="justify"/>
    </xf>
    <xf numFmtId="49" fontId="5" fillId="0" borderId="60" xfId="0" applyNumberFormat="1" applyFont="1" applyBorder="1" applyAlignment="1">
      <alignment horizontal="center" vertical="justify"/>
    </xf>
    <xf numFmtId="0" fontId="2" fillId="2" borderId="0" xfId="0" applyFont="1" applyFill="1" applyAlignment="1">
      <alignment horizontal="center"/>
    </xf>
    <xf numFmtId="0" fontId="3" fillId="0" borderId="0" xfId="0" applyFont="1" applyAlignment="1">
      <alignment horizontal="right"/>
    </xf>
    <xf numFmtId="49" fontId="1" fillId="0" borderId="3" xfId="0" applyNumberFormat="1" applyFont="1" applyBorder="1" applyAlignment="1">
      <alignment horizontal="justify" vertical="center"/>
    </xf>
    <xf numFmtId="49" fontId="1" fillId="0" borderId="4" xfId="0" applyNumberFormat="1" applyFont="1" applyBorder="1" applyAlignment="1">
      <alignment horizontal="justify" vertical="center"/>
    </xf>
    <xf numFmtId="49" fontId="1" fillId="0" borderId="6" xfId="0" applyNumberFormat="1" applyFont="1" applyBorder="1" applyAlignment="1">
      <alignment horizontal="justify" vertical="center"/>
    </xf>
    <xf numFmtId="49" fontId="1" fillId="0" borderId="7" xfId="0" applyNumberFormat="1" applyFont="1" applyBorder="1" applyAlignment="1">
      <alignment horizontal="justify" vertical="center"/>
    </xf>
    <xf numFmtId="49" fontId="3" fillId="0" borderId="9" xfId="0" applyNumberFormat="1" applyFont="1" applyBorder="1" applyAlignment="1">
      <alignment horizontal="center" vertical="justify"/>
    </xf>
    <xf numFmtId="49" fontId="3" fillId="0" borderId="10" xfId="0" applyNumberFormat="1" applyFont="1" applyBorder="1" applyAlignment="1">
      <alignment horizontal="center" vertical="justify"/>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cellXfs>
  <cellStyles count="2">
    <cellStyle name="Normal" xfId="0" builtinId="0"/>
    <cellStyle name="Normal 3 2 2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154782</xdr:colOff>
      <xdr:row>140</xdr:row>
      <xdr:rowOff>250032</xdr:rowOff>
    </xdr:from>
    <xdr:to>
      <xdr:col>23</xdr:col>
      <xdr:colOff>133350</xdr:colOff>
      <xdr:row>140</xdr:row>
      <xdr:rowOff>250032</xdr:rowOff>
    </xdr:to>
    <xdr:sp macro="" textlink="">
      <xdr:nvSpPr>
        <xdr:cNvPr id="2" name="Text Box 22"/>
        <xdr:cNvSpPr txBox="1">
          <a:spLocks noChangeArrowheads="1"/>
        </xdr:cNvSpPr>
      </xdr:nvSpPr>
      <xdr:spPr bwMode="auto">
        <a:xfrm>
          <a:off x="19547682" y="2744390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144</xdr:row>
      <xdr:rowOff>0</xdr:rowOff>
    </xdr:from>
    <xdr:to>
      <xdr:col>11</xdr:col>
      <xdr:colOff>133350</xdr:colOff>
      <xdr:row>144</xdr:row>
      <xdr:rowOff>0</xdr:rowOff>
    </xdr:to>
    <xdr:sp macro="" textlink="">
      <xdr:nvSpPr>
        <xdr:cNvPr id="3" name="Text Box 31"/>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144</xdr:row>
      <xdr:rowOff>0</xdr:rowOff>
    </xdr:from>
    <xdr:to>
      <xdr:col>11</xdr:col>
      <xdr:colOff>133350</xdr:colOff>
      <xdr:row>144</xdr:row>
      <xdr:rowOff>0</xdr:rowOff>
    </xdr:to>
    <xdr:sp macro="" textlink="">
      <xdr:nvSpPr>
        <xdr:cNvPr id="4" name="Text Box 32"/>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144</xdr:row>
      <xdr:rowOff>0</xdr:rowOff>
    </xdr:from>
    <xdr:to>
      <xdr:col>11</xdr:col>
      <xdr:colOff>133350</xdr:colOff>
      <xdr:row>144</xdr:row>
      <xdr:rowOff>0</xdr:rowOff>
    </xdr:to>
    <xdr:sp macro="" textlink="">
      <xdr:nvSpPr>
        <xdr:cNvPr id="5" name="Text Box 33"/>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144</xdr:row>
      <xdr:rowOff>0</xdr:rowOff>
    </xdr:from>
    <xdr:to>
      <xdr:col>11</xdr:col>
      <xdr:colOff>133350</xdr:colOff>
      <xdr:row>144</xdr:row>
      <xdr:rowOff>0</xdr:rowOff>
    </xdr:to>
    <xdr:sp macro="" textlink="">
      <xdr:nvSpPr>
        <xdr:cNvPr id="6" name="Text Box 34"/>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144</xdr:row>
      <xdr:rowOff>0</xdr:rowOff>
    </xdr:from>
    <xdr:to>
      <xdr:col>11</xdr:col>
      <xdr:colOff>133350</xdr:colOff>
      <xdr:row>144</xdr:row>
      <xdr:rowOff>0</xdr:rowOff>
    </xdr:to>
    <xdr:sp macro="" textlink="">
      <xdr:nvSpPr>
        <xdr:cNvPr id="7" name="Text Box 35"/>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144</xdr:row>
      <xdr:rowOff>0</xdr:rowOff>
    </xdr:from>
    <xdr:to>
      <xdr:col>11</xdr:col>
      <xdr:colOff>133350</xdr:colOff>
      <xdr:row>144</xdr:row>
      <xdr:rowOff>0</xdr:rowOff>
    </xdr:to>
    <xdr:sp macro="" textlink="">
      <xdr:nvSpPr>
        <xdr:cNvPr id="8" name="Text Box 36"/>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144</xdr:row>
      <xdr:rowOff>0</xdr:rowOff>
    </xdr:from>
    <xdr:to>
      <xdr:col>11</xdr:col>
      <xdr:colOff>133350</xdr:colOff>
      <xdr:row>144</xdr:row>
      <xdr:rowOff>0</xdr:rowOff>
    </xdr:to>
    <xdr:sp macro="" textlink="">
      <xdr:nvSpPr>
        <xdr:cNvPr id="9" name="Text Box 37"/>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144</xdr:row>
      <xdr:rowOff>0</xdr:rowOff>
    </xdr:from>
    <xdr:to>
      <xdr:col>11</xdr:col>
      <xdr:colOff>133350</xdr:colOff>
      <xdr:row>144</xdr:row>
      <xdr:rowOff>0</xdr:rowOff>
    </xdr:to>
    <xdr:sp macro="" textlink="">
      <xdr:nvSpPr>
        <xdr:cNvPr id="10" name="Text Box 38"/>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144</xdr:row>
      <xdr:rowOff>0</xdr:rowOff>
    </xdr:from>
    <xdr:to>
      <xdr:col>11</xdr:col>
      <xdr:colOff>133350</xdr:colOff>
      <xdr:row>144</xdr:row>
      <xdr:rowOff>0</xdr:rowOff>
    </xdr:to>
    <xdr:sp macro="" textlink="">
      <xdr:nvSpPr>
        <xdr:cNvPr id="11" name="Text Box 39"/>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83</xdr:row>
      <xdr:rowOff>0</xdr:rowOff>
    </xdr:from>
    <xdr:to>
      <xdr:col>11</xdr:col>
      <xdr:colOff>0</xdr:colOff>
      <xdr:row>83</xdr:row>
      <xdr:rowOff>0</xdr:rowOff>
    </xdr:to>
    <xdr:sp macro="" textlink="">
      <xdr:nvSpPr>
        <xdr:cNvPr id="12" name="Text Box 88"/>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83</xdr:row>
      <xdr:rowOff>0</xdr:rowOff>
    </xdr:from>
    <xdr:to>
      <xdr:col>11</xdr:col>
      <xdr:colOff>0</xdr:colOff>
      <xdr:row>83</xdr:row>
      <xdr:rowOff>0</xdr:rowOff>
    </xdr:to>
    <xdr:sp macro="" textlink="">
      <xdr:nvSpPr>
        <xdr:cNvPr id="13" name="Text Box 89"/>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83</xdr:row>
      <xdr:rowOff>0</xdr:rowOff>
    </xdr:from>
    <xdr:to>
      <xdr:col>11</xdr:col>
      <xdr:colOff>0</xdr:colOff>
      <xdr:row>83</xdr:row>
      <xdr:rowOff>0</xdr:rowOff>
    </xdr:to>
    <xdr:sp macro="" textlink="">
      <xdr:nvSpPr>
        <xdr:cNvPr id="14" name="Text Box 90"/>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89</xdr:row>
      <xdr:rowOff>0</xdr:rowOff>
    </xdr:from>
    <xdr:to>
      <xdr:col>5</xdr:col>
      <xdr:colOff>0</xdr:colOff>
      <xdr:row>89</xdr:row>
      <xdr:rowOff>0</xdr:rowOff>
    </xdr:to>
    <xdr:sp macro="" textlink="">
      <xdr:nvSpPr>
        <xdr:cNvPr id="15" name="Text Box 85"/>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89</xdr:row>
      <xdr:rowOff>0</xdr:rowOff>
    </xdr:from>
    <xdr:to>
      <xdr:col>5</xdr:col>
      <xdr:colOff>0</xdr:colOff>
      <xdr:row>89</xdr:row>
      <xdr:rowOff>0</xdr:rowOff>
    </xdr:to>
    <xdr:sp macro="" textlink="">
      <xdr:nvSpPr>
        <xdr:cNvPr id="16" name="Text Box 86"/>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89</xdr:row>
      <xdr:rowOff>0</xdr:rowOff>
    </xdr:from>
    <xdr:to>
      <xdr:col>5</xdr:col>
      <xdr:colOff>0</xdr:colOff>
      <xdr:row>89</xdr:row>
      <xdr:rowOff>0</xdr:rowOff>
    </xdr:to>
    <xdr:sp macro="" textlink="">
      <xdr:nvSpPr>
        <xdr:cNvPr id="17" name="Text Box 87"/>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89</xdr:row>
      <xdr:rowOff>0</xdr:rowOff>
    </xdr:from>
    <xdr:to>
      <xdr:col>5</xdr:col>
      <xdr:colOff>0</xdr:colOff>
      <xdr:row>89</xdr:row>
      <xdr:rowOff>0</xdr:rowOff>
    </xdr:to>
    <xdr:sp macro="" textlink="">
      <xdr:nvSpPr>
        <xdr:cNvPr id="18" name="Text Box 88"/>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89</xdr:row>
      <xdr:rowOff>0</xdr:rowOff>
    </xdr:from>
    <xdr:to>
      <xdr:col>5</xdr:col>
      <xdr:colOff>0</xdr:colOff>
      <xdr:row>89</xdr:row>
      <xdr:rowOff>0</xdr:rowOff>
    </xdr:to>
    <xdr:sp macro="" textlink="">
      <xdr:nvSpPr>
        <xdr:cNvPr id="19" name="Text Box 89"/>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89</xdr:row>
      <xdr:rowOff>0</xdr:rowOff>
    </xdr:from>
    <xdr:to>
      <xdr:col>5</xdr:col>
      <xdr:colOff>0</xdr:colOff>
      <xdr:row>89</xdr:row>
      <xdr:rowOff>0</xdr:rowOff>
    </xdr:to>
    <xdr:sp macro="" textlink="">
      <xdr:nvSpPr>
        <xdr:cNvPr id="20" name="Text Box 90"/>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89</xdr:row>
      <xdr:rowOff>0</xdr:rowOff>
    </xdr:from>
    <xdr:to>
      <xdr:col>5</xdr:col>
      <xdr:colOff>0</xdr:colOff>
      <xdr:row>89</xdr:row>
      <xdr:rowOff>0</xdr:rowOff>
    </xdr:to>
    <xdr:sp macro="" textlink="">
      <xdr:nvSpPr>
        <xdr:cNvPr id="21" name="Text Box 91"/>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89</xdr:row>
      <xdr:rowOff>0</xdr:rowOff>
    </xdr:from>
    <xdr:to>
      <xdr:col>5</xdr:col>
      <xdr:colOff>0</xdr:colOff>
      <xdr:row>89</xdr:row>
      <xdr:rowOff>0</xdr:rowOff>
    </xdr:to>
    <xdr:sp macro="" textlink="">
      <xdr:nvSpPr>
        <xdr:cNvPr id="22" name="Text Box 92"/>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89</xdr:row>
      <xdr:rowOff>0</xdr:rowOff>
    </xdr:from>
    <xdr:to>
      <xdr:col>5</xdr:col>
      <xdr:colOff>0</xdr:colOff>
      <xdr:row>89</xdr:row>
      <xdr:rowOff>0</xdr:rowOff>
    </xdr:to>
    <xdr:sp macro="" textlink="">
      <xdr:nvSpPr>
        <xdr:cNvPr id="23" name="Text Box 93"/>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G326"/>
  <sheetViews>
    <sheetView tabSelected="1" topLeftCell="A2" zoomScale="85" zoomScaleNormal="85" zoomScaleSheetLayoutView="70" zoomScalePageLayoutView="70" workbookViewId="0">
      <selection activeCell="H5" sqref="H5"/>
    </sheetView>
  </sheetViews>
  <sheetFormatPr baseColWidth="10" defaultColWidth="7.625" defaultRowHeight="16.5" x14ac:dyDescent="0.3"/>
  <cols>
    <col min="1" max="1" width="57.625" style="1" customWidth="1"/>
    <col min="2" max="2" width="11" style="1" customWidth="1"/>
    <col min="3" max="3" width="10.25" style="1" customWidth="1"/>
    <col min="4" max="4" width="8.375" style="1" customWidth="1"/>
    <col min="5" max="5" width="9.25" style="1" bestFit="1" customWidth="1"/>
    <col min="6" max="6" width="10.375" style="1" bestFit="1" customWidth="1"/>
    <col min="7" max="7" width="10.75" style="1" bestFit="1" customWidth="1"/>
    <col min="8" max="8" width="8" style="1" bestFit="1" customWidth="1"/>
    <col min="9" max="9" width="9.375" style="1" customWidth="1"/>
    <col min="10" max="10" width="9.75" style="1" customWidth="1"/>
    <col min="11" max="11" width="10.25" style="1" customWidth="1"/>
    <col min="12" max="12" width="9.75" style="1" customWidth="1"/>
    <col min="13" max="13" width="10.5" style="1" customWidth="1"/>
    <col min="14" max="14" width="9.5" style="1" customWidth="1"/>
    <col min="15" max="15" width="8.625" style="1" bestFit="1" customWidth="1"/>
    <col min="16" max="16" width="11.625" style="1" customWidth="1"/>
    <col min="17" max="17" width="10.25" style="1" bestFit="1" customWidth="1"/>
    <col min="18" max="18" width="14.625" style="1" bestFit="1" customWidth="1"/>
    <col min="19" max="19" width="11.375" style="1" bestFit="1" customWidth="1"/>
    <col min="20" max="20" width="13.25" style="1" customWidth="1"/>
    <col min="21" max="21" width="12.25" style="1" customWidth="1"/>
    <col min="22" max="23" width="10.125" style="1" customWidth="1"/>
    <col min="24" max="24" width="9.625" style="1" customWidth="1"/>
    <col min="25" max="25" width="10.625" style="1" customWidth="1"/>
    <col min="26" max="28" width="8.875" style="1" customWidth="1"/>
    <col min="29" max="29" width="5.875" style="1" customWidth="1"/>
    <col min="30" max="30" width="8.625" style="1" customWidth="1"/>
    <col min="31" max="31" width="6.625" style="1" customWidth="1"/>
    <col min="32" max="33" width="5" style="1" customWidth="1"/>
    <col min="34" max="16384" width="7.625" style="1"/>
  </cols>
  <sheetData>
    <row r="3" spans="1:24" x14ac:dyDescent="0.3">
      <c r="B3" s="408" t="s">
        <v>0</v>
      </c>
      <c r="C3" s="408"/>
      <c r="D3" s="408"/>
      <c r="E3" s="408"/>
      <c r="F3" s="408"/>
      <c r="G3" s="408"/>
      <c r="H3" s="408"/>
      <c r="I3" s="408"/>
      <c r="J3" s="408"/>
      <c r="K3" s="408"/>
      <c r="L3" s="408"/>
      <c r="M3" s="408"/>
      <c r="N3" s="408"/>
      <c r="O3" s="408"/>
      <c r="P3" s="408"/>
      <c r="Q3" s="408"/>
      <c r="R3" s="408"/>
      <c r="S3" s="408"/>
    </row>
    <row r="5" spans="1:24" x14ac:dyDescent="0.3">
      <c r="C5" s="409" t="s">
        <v>1</v>
      </c>
      <c r="D5" s="409"/>
      <c r="E5" s="409"/>
      <c r="F5" s="409"/>
      <c r="G5" s="409"/>
      <c r="H5" s="2" t="s">
        <v>251</v>
      </c>
      <c r="I5" s="3"/>
      <c r="J5" s="3"/>
      <c r="K5" s="3"/>
      <c r="L5" s="3"/>
      <c r="M5" s="3"/>
      <c r="N5" s="3"/>
      <c r="O5" s="3"/>
      <c r="P5" s="3"/>
      <c r="Q5" s="3"/>
      <c r="R5" s="3"/>
      <c r="S5" s="3"/>
      <c r="T5" s="3"/>
      <c r="U5" s="3"/>
      <c r="V5" s="4"/>
      <c r="W5" s="4"/>
      <c r="X5" s="4"/>
    </row>
    <row r="6" spans="1:24" ht="17.25" thickBot="1" x14ac:dyDescent="0.35"/>
    <row r="7" spans="1:24" ht="17.25" thickTop="1" x14ac:dyDescent="0.3">
      <c r="A7" s="5" t="s">
        <v>2</v>
      </c>
      <c r="B7" s="410"/>
      <c r="C7" s="410"/>
      <c r="D7" s="410"/>
      <c r="E7" s="410"/>
      <c r="F7" s="410"/>
      <c r="G7" s="410"/>
      <c r="H7" s="410"/>
      <c r="I7" s="410"/>
      <c r="J7" s="410"/>
      <c r="K7" s="410"/>
      <c r="L7" s="410"/>
      <c r="M7" s="410"/>
      <c r="N7" s="410"/>
      <c r="O7" s="410"/>
      <c r="P7" s="410"/>
      <c r="Q7" s="411"/>
    </row>
    <row r="8" spans="1:24" x14ac:dyDescent="0.3">
      <c r="A8" s="6" t="s">
        <v>3</v>
      </c>
      <c r="B8" s="412" t="s">
        <v>214</v>
      </c>
      <c r="C8" s="412"/>
      <c r="D8" s="412"/>
      <c r="E8" s="412"/>
      <c r="F8" s="412"/>
      <c r="G8" s="412"/>
      <c r="H8" s="412"/>
      <c r="I8" s="412"/>
      <c r="J8" s="412"/>
      <c r="K8" s="412"/>
      <c r="L8" s="412"/>
      <c r="M8" s="412"/>
      <c r="N8" s="412"/>
      <c r="O8" s="412"/>
      <c r="P8" s="412"/>
      <c r="Q8" s="413"/>
    </row>
    <row r="9" spans="1:24" ht="17.25" thickBot="1" x14ac:dyDescent="0.35">
      <c r="A9" s="7" t="s">
        <v>4</v>
      </c>
      <c r="B9" s="414"/>
      <c r="C9" s="414"/>
      <c r="D9" s="414"/>
      <c r="E9" s="414"/>
      <c r="F9" s="414"/>
      <c r="G9" s="414"/>
      <c r="H9" s="414"/>
      <c r="I9" s="414"/>
      <c r="J9" s="414"/>
      <c r="K9" s="414"/>
      <c r="L9" s="414"/>
      <c r="M9" s="414"/>
      <c r="N9" s="414"/>
      <c r="O9" s="414"/>
      <c r="P9" s="414"/>
      <c r="Q9" s="415"/>
    </row>
    <row r="10" spans="1:24" ht="17.25" thickTop="1" x14ac:dyDescent="0.3">
      <c r="A10" s="8"/>
      <c r="B10" s="9"/>
      <c r="C10" s="9"/>
      <c r="D10" s="9"/>
      <c r="E10" s="9"/>
      <c r="F10" s="9"/>
      <c r="G10" s="9"/>
      <c r="H10" s="9"/>
      <c r="I10" s="9"/>
      <c r="J10" s="9"/>
      <c r="K10" s="9"/>
      <c r="L10" s="9"/>
      <c r="M10" s="9"/>
      <c r="N10" s="9"/>
      <c r="O10" s="9"/>
      <c r="P10" s="9"/>
      <c r="Q10" s="9"/>
    </row>
    <row r="11" spans="1:24" x14ac:dyDescent="0.3">
      <c r="A11" s="10" t="s">
        <v>5</v>
      </c>
      <c r="B11" s="11"/>
      <c r="C11" s="12"/>
      <c r="D11" s="12"/>
      <c r="E11" s="12"/>
      <c r="F11" s="12"/>
      <c r="G11" s="12"/>
      <c r="H11" s="12"/>
      <c r="I11" s="12"/>
      <c r="J11" s="12"/>
      <c r="K11" s="12"/>
      <c r="L11" s="12"/>
      <c r="M11" s="12"/>
      <c r="N11" s="12"/>
      <c r="O11" s="12"/>
      <c r="P11" s="12"/>
      <c r="Q11" s="12"/>
    </row>
    <row r="12" spans="1:24" ht="36.75" customHeight="1" x14ac:dyDescent="0.3">
      <c r="A12" s="10" t="s">
        <v>6</v>
      </c>
      <c r="B12" s="11" t="s">
        <v>215</v>
      </c>
      <c r="C12" s="12"/>
      <c r="D12" s="12"/>
      <c r="E12" s="12"/>
      <c r="F12" s="12"/>
      <c r="G12" s="12"/>
      <c r="H12" s="12"/>
      <c r="I12" s="12"/>
      <c r="J12" s="12"/>
      <c r="K12" s="12"/>
      <c r="L12" s="12"/>
      <c r="M12" s="12"/>
      <c r="N12" s="12"/>
      <c r="O12" s="12"/>
      <c r="P12" s="12"/>
      <c r="Q12" s="12"/>
    </row>
    <row r="13" spans="1:24" ht="17.25" thickBot="1" x14ac:dyDescent="0.35">
      <c r="A13" s="13"/>
      <c r="B13" s="12"/>
      <c r="C13" s="12"/>
      <c r="D13" s="12"/>
      <c r="E13" s="12"/>
      <c r="F13" s="12"/>
      <c r="G13" s="12"/>
      <c r="H13" s="12"/>
      <c r="I13" s="12"/>
      <c r="J13" s="12"/>
      <c r="K13" s="12"/>
      <c r="L13" s="12"/>
      <c r="M13" s="12"/>
      <c r="N13" s="12"/>
      <c r="O13" s="12"/>
      <c r="P13" s="12"/>
      <c r="Q13" s="12"/>
    </row>
    <row r="14" spans="1:24" ht="52.5" customHeight="1" thickBot="1" x14ac:dyDescent="0.35">
      <c r="A14" s="416" t="s">
        <v>7</v>
      </c>
      <c r="B14" s="417"/>
      <c r="C14" s="417"/>
      <c r="D14" s="417"/>
      <c r="E14" s="417"/>
      <c r="F14" s="417"/>
      <c r="G14" s="417"/>
      <c r="H14" s="417"/>
      <c r="I14" s="417"/>
      <c r="J14" s="417"/>
      <c r="K14" s="417"/>
      <c r="L14" s="417"/>
      <c r="M14" s="417"/>
      <c r="N14" s="417"/>
      <c r="O14" s="417"/>
      <c r="P14" s="417"/>
      <c r="Q14" s="418"/>
      <c r="R14" s="14" t="s">
        <v>8</v>
      </c>
      <c r="S14" s="14" t="s">
        <v>9</v>
      </c>
      <c r="T14" s="15" t="s">
        <v>10</v>
      </c>
    </row>
    <row r="15" spans="1:24" x14ac:dyDescent="0.3">
      <c r="A15" s="404" t="s">
        <v>216</v>
      </c>
      <c r="B15" s="405"/>
      <c r="C15" s="405"/>
      <c r="D15" s="405"/>
      <c r="E15" s="405"/>
      <c r="F15" s="405"/>
      <c r="G15" s="405"/>
      <c r="H15" s="405"/>
      <c r="I15" s="405"/>
      <c r="J15" s="405"/>
      <c r="K15" s="405"/>
      <c r="L15" s="405"/>
      <c r="M15" s="405"/>
      <c r="N15" s="405"/>
      <c r="O15" s="405"/>
      <c r="P15" s="405"/>
      <c r="Q15" s="405"/>
      <c r="R15" s="16" t="s">
        <v>222</v>
      </c>
      <c r="S15" s="16" t="s">
        <v>222</v>
      </c>
      <c r="T15" s="273" t="s">
        <v>224</v>
      </c>
    </row>
    <row r="16" spans="1:24" x14ac:dyDescent="0.3">
      <c r="A16" s="406" t="s">
        <v>217</v>
      </c>
      <c r="B16" s="407"/>
      <c r="C16" s="407"/>
      <c r="D16" s="407"/>
      <c r="E16" s="407"/>
      <c r="F16" s="407"/>
      <c r="G16" s="407"/>
      <c r="H16" s="407"/>
      <c r="I16" s="407"/>
      <c r="J16" s="407"/>
      <c r="K16" s="407"/>
      <c r="L16" s="407"/>
      <c r="M16" s="407"/>
      <c r="N16" s="407"/>
      <c r="O16" s="407"/>
      <c r="P16" s="407"/>
      <c r="Q16" s="407"/>
      <c r="R16" s="17" t="s">
        <v>222</v>
      </c>
      <c r="S16" s="17" t="s">
        <v>222</v>
      </c>
      <c r="T16" s="273" t="s">
        <v>225</v>
      </c>
    </row>
    <row r="17" spans="1:21" x14ac:dyDescent="0.3">
      <c r="A17" s="406" t="s">
        <v>218</v>
      </c>
      <c r="B17" s="407"/>
      <c r="C17" s="407"/>
      <c r="D17" s="407"/>
      <c r="E17" s="407"/>
      <c r="F17" s="407"/>
      <c r="G17" s="407"/>
      <c r="H17" s="407"/>
      <c r="I17" s="407"/>
      <c r="J17" s="407"/>
      <c r="K17" s="407"/>
      <c r="L17" s="407"/>
      <c r="M17" s="407"/>
      <c r="N17" s="407"/>
      <c r="O17" s="407"/>
      <c r="P17" s="407"/>
      <c r="Q17" s="407"/>
      <c r="R17" s="17" t="s">
        <v>222</v>
      </c>
      <c r="S17" s="17" t="s">
        <v>222</v>
      </c>
      <c r="T17" s="273" t="s">
        <v>226</v>
      </c>
    </row>
    <row r="18" spans="1:21" x14ac:dyDescent="0.3">
      <c r="A18" s="406" t="s">
        <v>219</v>
      </c>
      <c r="B18" s="407"/>
      <c r="C18" s="407"/>
      <c r="D18" s="407"/>
      <c r="E18" s="407"/>
      <c r="F18" s="407"/>
      <c r="G18" s="407"/>
      <c r="H18" s="407"/>
      <c r="I18" s="407"/>
      <c r="J18" s="407"/>
      <c r="K18" s="407"/>
      <c r="L18" s="407"/>
      <c r="M18" s="407"/>
      <c r="N18" s="407"/>
      <c r="O18" s="407"/>
      <c r="P18" s="407"/>
      <c r="Q18" s="407"/>
      <c r="R18" s="17" t="s">
        <v>222</v>
      </c>
      <c r="S18" s="17" t="s">
        <v>222</v>
      </c>
      <c r="T18" s="18"/>
    </row>
    <row r="19" spans="1:21" x14ac:dyDescent="0.3">
      <c r="A19" s="406" t="s">
        <v>220</v>
      </c>
      <c r="B19" s="407"/>
      <c r="C19" s="407"/>
      <c r="D19" s="407"/>
      <c r="E19" s="407"/>
      <c r="F19" s="407"/>
      <c r="G19" s="407"/>
      <c r="H19" s="407"/>
      <c r="I19" s="407"/>
      <c r="J19" s="407"/>
      <c r="K19" s="407"/>
      <c r="L19" s="407"/>
      <c r="M19" s="407"/>
      <c r="N19" s="407"/>
      <c r="O19" s="407"/>
      <c r="P19" s="407"/>
      <c r="Q19" s="407"/>
      <c r="R19" s="17" t="s">
        <v>222</v>
      </c>
      <c r="S19" s="17" t="s">
        <v>223</v>
      </c>
      <c r="T19" s="18"/>
    </row>
    <row r="20" spans="1:21" x14ac:dyDescent="0.3">
      <c r="A20" s="406" t="s">
        <v>221</v>
      </c>
      <c r="B20" s="407"/>
      <c r="C20" s="407"/>
      <c r="D20" s="407"/>
      <c r="E20" s="407"/>
      <c r="F20" s="407"/>
      <c r="G20" s="407"/>
      <c r="H20" s="407"/>
      <c r="I20" s="407"/>
      <c r="J20" s="407"/>
      <c r="K20" s="407"/>
      <c r="L20" s="407"/>
      <c r="M20" s="407"/>
      <c r="N20" s="407"/>
      <c r="O20" s="407"/>
      <c r="P20" s="407"/>
      <c r="Q20" s="407"/>
      <c r="R20" s="17" t="s">
        <v>222</v>
      </c>
      <c r="S20" s="17" t="s">
        <v>222</v>
      </c>
      <c r="T20" s="18"/>
    </row>
    <row r="21" spans="1:21" x14ac:dyDescent="0.3">
      <c r="A21" s="397"/>
      <c r="B21" s="398"/>
      <c r="C21" s="398"/>
      <c r="D21" s="398"/>
      <c r="E21" s="398"/>
      <c r="F21" s="398"/>
      <c r="G21" s="398"/>
      <c r="H21" s="398"/>
      <c r="I21" s="398"/>
      <c r="J21" s="398"/>
      <c r="K21" s="398"/>
      <c r="L21" s="398"/>
      <c r="M21" s="398"/>
      <c r="N21" s="398"/>
      <c r="O21" s="398"/>
      <c r="P21" s="398"/>
      <c r="Q21" s="398"/>
      <c r="R21" s="17"/>
      <c r="S21" s="17"/>
      <c r="T21" s="18"/>
    </row>
    <row r="22" spans="1:21" x14ac:dyDescent="0.3">
      <c r="A22" s="397"/>
      <c r="B22" s="398"/>
      <c r="C22" s="398"/>
      <c r="D22" s="398"/>
      <c r="E22" s="398"/>
      <c r="F22" s="398"/>
      <c r="G22" s="398"/>
      <c r="H22" s="398"/>
      <c r="I22" s="398"/>
      <c r="J22" s="398"/>
      <c r="K22" s="398"/>
      <c r="L22" s="398"/>
      <c r="M22" s="398"/>
      <c r="N22" s="398"/>
      <c r="O22" s="398"/>
      <c r="P22" s="398"/>
      <c r="Q22" s="398"/>
      <c r="R22" s="17"/>
      <c r="S22" s="17"/>
      <c r="T22" s="18"/>
    </row>
    <row r="23" spans="1:21" ht="17.25" thickBot="1" x14ac:dyDescent="0.35">
      <c r="A23" s="399"/>
      <c r="B23" s="400"/>
      <c r="C23" s="400"/>
      <c r="D23" s="400"/>
      <c r="E23" s="400"/>
      <c r="F23" s="400"/>
      <c r="G23" s="400"/>
      <c r="H23" s="400"/>
      <c r="I23" s="400"/>
      <c r="J23" s="400"/>
      <c r="K23" s="400"/>
      <c r="L23" s="400"/>
      <c r="M23" s="400"/>
      <c r="N23" s="400"/>
      <c r="O23" s="400"/>
      <c r="P23" s="400"/>
      <c r="Q23" s="400"/>
      <c r="R23" s="19"/>
      <c r="S23" s="19"/>
      <c r="T23" s="20"/>
    </row>
    <row r="24" spans="1:21" x14ac:dyDescent="0.3">
      <c r="A24" s="401" t="s">
        <v>11</v>
      </c>
      <c r="B24" s="401"/>
      <c r="C24" s="401"/>
      <c r="D24" s="401"/>
      <c r="E24" s="401"/>
      <c r="F24" s="401"/>
      <c r="G24" s="401"/>
      <c r="H24" s="401"/>
      <c r="I24" s="401"/>
      <c r="J24" s="401"/>
      <c r="K24" s="401"/>
      <c r="L24" s="401"/>
      <c r="M24" s="401"/>
      <c r="N24" s="401"/>
      <c r="O24" s="401"/>
      <c r="P24" s="401"/>
      <c r="Q24" s="401"/>
      <c r="R24" s="401"/>
      <c r="S24" s="401"/>
      <c r="T24" s="401"/>
    </row>
    <row r="26" spans="1:21" x14ac:dyDescent="0.3">
      <c r="A26" s="395" t="s">
        <v>12</v>
      </c>
      <c r="B26" s="395" t="s">
        <v>13</v>
      </c>
      <c r="C26" s="395" t="s">
        <v>14</v>
      </c>
      <c r="D26" s="395" t="s">
        <v>15</v>
      </c>
      <c r="E26" s="403" t="s">
        <v>16</v>
      </c>
      <c r="F26" s="403"/>
      <c r="G26" s="403"/>
      <c r="H26" s="403"/>
      <c r="I26" s="403"/>
      <c r="J26" s="395" t="s">
        <v>17</v>
      </c>
      <c r="K26" s="354" t="s">
        <v>18</v>
      </c>
      <c r="L26" s="354"/>
      <c r="M26" s="354"/>
      <c r="N26" s="395" t="s">
        <v>19</v>
      </c>
      <c r="O26" s="396" t="s">
        <v>20</v>
      </c>
      <c r="P26" s="396"/>
      <c r="Q26" s="396"/>
      <c r="R26" s="396"/>
      <c r="S26" s="395" t="s">
        <v>21</v>
      </c>
      <c r="T26" s="395" t="s">
        <v>22</v>
      </c>
      <c r="U26" s="395" t="s">
        <v>10</v>
      </c>
    </row>
    <row r="27" spans="1:21" x14ac:dyDescent="0.3">
      <c r="A27" s="395"/>
      <c r="B27" s="395"/>
      <c r="C27" s="395"/>
      <c r="D27" s="395"/>
      <c r="E27" s="395" t="s">
        <v>23</v>
      </c>
      <c r="F27" s="395" t="s">
        <v>24</v>
      </c>
      <c r="G27" s="395" t="s">
        <v>25</v>
      </c>
      <c r="H27" s="395" t="s">
        <v>26</v>
      </c>
      <c r="I27" s="395" t="s">
        <v>27</v>
      </c>
      <c r="J27" s="395"/>
      <c r="K27" s="354"/>
      <c r="L27" s="354"/>
      <c r="M27" s="354"/>
      <c r="N27" s="395"/>
      <c r="O27" s="396" t="s">
        <v>28</v>
      </c>
      <c r="P27" s="396"/>
      <c r="Q27" s="396" t="s">
        <v>29</v>
      </c>
      <c r="R27" s="396"/>
      <c r="S27" s="395"/>
      <c r="T27" s="395"/>
      <c r="U27" s="395"/>
    </row>
    <row r="28" spans="1:21" ht="39.75" customHeight="1" x14ac:dyDescent="0.3">
      <c r="A28" s="402"/>
      <c r="B28" s="395"/>
      <c r="C28" s="395"/>
      <c r="D28" s="395"/>
      <c r="E28" s="395" t="s">
        <v>23</v>
      </c>
      <c r="F28" s="395" t="s">
        <v>24</v>
      </c>
      <c r="G28" s="395" t="s">
        <v>25</v>
      </c>
      <c r="H28" s="395" t="s">
        <v>30</v>
      </c>
      <c r="I28" s="395" t="s">
        <v>27</v>
      </c>
      <c r="J28" s="402"/>
      <c r="K28" s="21" t="s">
        <v>31</v>
      </c>
      <c r="L28" s="21" t="s">
        <v>32</v>
      </c>
      <c r="M28" s="21" t="s">
        <v>33</v>
      </c>
      <c r="N28" s="395"/>
      <c r="O28" s="22" t="s">
        <v>34</v>
      </c>
      <c r="P28" s="22" t="s">
        <v>35</v>
      </c>
      <c r="Q28" s="22" t="s">
        <v>36</v>
      </c>
      <c r="R28" s="22" t="s">
        <v>37</v>
      </c>
      <c r="S28" s="395"/>
      <c r="T28" s="395"/>
      <c r="U28" s="395"/>
    </row>
    <row r="29" spans="1:21" x14ac:dyDescent="0.3">
      <c r="A29" s="279" t="s">
        <v>227</v>
      </c>
      <c r="B29" s="277"/>
      <c r="C29" s="23">
        <v>2012</v>
      </c>
      <c r="D29" s="275" t="s">
        <v>237</v>
      </c>
      <c r="E29" s="23"/>
      <c r="F29" s="24">
        <v>1</v>
      </c>
      <c r="G29" s="24"/>
      <c r="H29" s="24"/>
      <c r="I29" s="284"/>
      <c r="J29" s="286">
        <v>918</v>
      </c>
      <c r="K29" s="281" t="s">
        <v>215</v>
      </c>
      <c r="L29" s="24"/>
      <c r="M29" s="24"/>
      <c r="N29" s="24" t="s">
        <v>215</v>
      </c>
      <c r="O29" s="23"/>
      <c r="P29" s="23"/>
      <c r="Q29" s="23"/>
      <c r="R29" s="23"/>
      <c r="S29" s="274" t="s">
        <v>246</v>
      </c>
      <c r="T29" s="274" t="s">
        <v>246</v>
      </c>
      <c r="U29" s="293" t="s">
        <v>226</v>
      </c>
    </row>
    <row r="30" spans="1:21" x14ac:dyDescent="0.3">
      <c r="A30" s="279" t="s">
        <v>228</v>
      </c>
      <c r="B30" s="272"/>
      <c r="C30" s="17"/>
      <c r="D30" s="276" t="s">
        <v>237</v>
      </c>
      <c r="E30" s="17"/>
      <c r="F30" s="27">
        <v>1</v>
      </c>
      <c r="G30" s="27"/>
      <c r="H30" s="27"/>
      <c r="I30" s="285"/>
      <c r="J30" s="286">
        <v>91</v>
      </c>
      <c r="K30" s="282" t="s">
        <v>215</v>
      </c>
      <c r="L30" s="27"/>
      <c r="M30" s="27"/>
      <c r="N30" s="27" t="s">
        <v>215</v>
      </c>
      <c r="O30" s="17"/>
      <c r="P30" s="17"/>
      <c r="Q30" s="17"/>
      <c r="R30" s="17"/>
      <c r="S30" s="274" t="s">
        <v>246</v>
      </c>
      <c r="T30" s="274" t="s">
        <v>246</v>
      </c>
      <c r="U30" s="293" t="s">
        <v>226</v>
      </c>
    </row>
    <row r="31" spans="1:21" x14ac:dyDescent="0.3">
      <c r="A31" s="279" t="s">
        <v>229</v>
      </c>
      <c r="B31" s="272"/>
      <c r="C31" s="17"/>
      <c r="D31" s="276" t="s">
        <v>237</v>
      </c>
      <c r="E31" s="17"/>
      <c r="F31" s="27">
        <v>1</v>
      </c>
      <c r="G31" s="27"/>
      <c r="H31" s="27"/>
      <c r="I31" s="285"/>
      <c r="J31" s="287">
        <v>95</v>
      </c>
      <c r="K31" s="282" t="s">
        <v>215</v>
      </c>
      <c r="L31" s="27"/>
      <c r="M31" s="27"/>
      <c r="N31" s="27" t="s">
        <v>215</v>
      </c>
      <c r="O31" s="17"/>
      <c r="P31" s="17"/>
      <c r="Q31" s="17"/>
      <c r="R31" s="17"/>
      <c r="S31" s="274" t="s">
        <v>246</v>
      </c>
      <c r="T31" s="274" t="s">
        <v>246</v>
      </c>
      <c r="U31" s="293" t="s">
        <v>225</v>
      </c>
    </row>
    <row r="32" spans="1:21" x14ac:dyDescent="0.3">
      <c r="A32" s="279" t="s">
        <v>230</v>
      </c>
      <c r="B32" s="272"/>
      <c r="C32" s="17"/>
      <c r="D32" s="276" t="s">
        <v>237</v>
      </c>
      <c r="E32" s="17"/>
      <c r="F32" s="27">
        <v>1</v>
      </c>
      <c r="G32" s="27"/>
      <c r="H32" s="27"/>
      <c r="I32" s="285"/>
      <c r="J32" s="287">
        <v>147</v>
      </c>
      <c r="K32" s="282" t="s">
        <v>215</v>
      </c>
      <c r="L32" s="27"/>
      <c r="M32" s="27"/>
      <c r="N32" s="27" t="s">
        <v>215</v>
      </c>
      <c r="O32" s="17"/>
      <c r="P32" s="17"/>
      <c r="Q32" s="17"/>
      <c r="R32" s="17"/>
      <c r="S32" s="274" t="s">
        <v>246</v>
      </c>
      <c r="T32" s="274" t="s">
        <v>246</v>
      </c>
      <c r="U32" s="293" t="s">
        <v>225</v>
      </c>
    </row>
    <row r="33" spans="1:21" x14ac:dyDescent="0.3">
      <c r="A33" s="279" t="s">
        <v>231</v>
      </c>
      <c r="B33" s="272"/>
      <c r="C33" s="17"/>
      <c r="D33" s="276" t="s">
        <v>237</v>
      </c>
      <c r="E33" s="17"/>
      <c r="F33" s="27">
        <v>1</v>
      </c>
      <c r="G33" s="27"/>
      <c r="H33" s="27"/>
      <c r="I33" s="285"/>
      <c r="J33" s="287">
        <v>244</v>
      </c>
      <c r="K33" s="282" t="s">
        <v>215</v>
      </c>
      <c r="L33" s="27"/>
      <c r="M33" s="27"/>
      <c r="N33" s="27" t="s">
        <v>215</v>
      </c>
      <c r="O33" s="17"/>
      <c r="P33" s="17"/>
      <c r="Q33" s="17"/>
      <c r="R33" s="17"/>
      <c r="S33" s="274" t="s">
        <v>246</v>
      </c>
      <c r="T33" s="274" t="s">
        <v>246</v>
      </c>
      <c r="U33" s="293" t="s">
        <v>225</v>
      </c>
    </row>
    <row r="34" spans="1:21" s="148" customFormat="1" x14ac:dyDescent="0.3">
      <c r="A34" s="279" t="s">
        <v>232</v>
      </c>
      <c r="B34" s="272"/>
      <c r="C34" s="17"/>
      <c r="D34" s="276" t="s">
        <v>237</v>
      </c>
      <c r="E34" s="17"/>
      <c r="F34" s="27">
        <v>1</v>
      </c>
      <c r="G34" s="27"/>
      <c r="H34" s="27"/>
      <c r="I34" s="285"/>
      <c r="J34" s="287">
        <v>285</v>
      </c>
      <c r="K34" s="282" t="s">
        <v>215</v>
      </c>
      <c r="L34" s="27"/>
      <c r="M34" s="27"/>
      <c r="N34" s="27" t="s">
        <v>215</v>
      </c>
      <c r="O34" s="17"/>
      <c r="P34" s="17"/>
      <c r="Q34" s="17"/>
      <c r="R34" s="17"/>
      <c r="S34" s="274" t="s">
        <v>246</v>
      </c>
      <c r="T34" s="274" t="s">
        <v>246</v>
      </c>
      <c r="U34" s="293" t="s">
        <v>225</v>
      </c>
    </row>
    <row r="35" spans="1:21" s="148" customFormat="1" x14ac:dyDescent="0.3">
      <c r="A35" s="279" t="s">
        <v>250</v>
      </c>
      <c r="B35" s="272"/>
      <c r="C35" s="17"/>
      <c r="D35" s="276" t="s">
        <v>237</v>
      </c>
      <c r="E35" s="17"/>
      <c r="F35" s="27">
        <v>1</v>
      </c>
      <c r="G35" s="27"/>
      <c r="H35" s="27"/>
      <c r="I35" s="285"/>
      <c r="J35" s="287">
        <v>192</v>
      </c>
      <c r="K35" s="282" t="s">
        <v>215</v>
      </c>
      <c r="L35" s="27"/>
      <c r="M35" s="27"/>
      <c r="N35" s="27" t="s">
        <v>215</v>
      </c>
      <c r="O35" s="17"/>
      <c r="P35" s="17"/>
      <c r="Q35" s="17"/>
      <c r="R35" s="17"/>
      <c r="S35" s="274" t="s">
        <v>246</v>
      </c>
      <c r="T35" s="274" t="s">
        <v>246</v>
      </c>
      <c r="U35" s="293" t="s">
        <v>225</v>
      </c>
    </row>
    <row r="36" spans="1:21" s="148" customFormat="1" x14ac:dyDescent="0.3">
      <c r="A36" s="279" t="s">
        <v>249</v>
      </c>
      <c r="B36" s="272"/>
      <c r="C36" s="17"/>
      <c r="D36" s="276" t="s">
        <v>238</v>
      </c>
      <c r="E36" s="17"/>
      <c r="F36" s="27"/>
      <c r="G36" s="27"/>
      <c r="H36" s="27"/>
      <c r="I36" s="285"/>
      <c r="J36" s="287">
        <v>66</v>
      </c>
      <c r="K36" s="282"/>
      <c r="L36" s="27"/>
      <c r="M36" s="27"/>
      <c r="N36" s="27"/>
      <c r="O36" s="17"/>
      <c r="P36" s="17"/>
      <c r="Q36" s="17"/>
      <c r="R36" s="17"/>
      <c r="S36" s="274"/>
      <c r="T36" s="274"/>
      <c r="U36" s="293"/>
    </row>
    <row r="37" spans="1:21" s="148" customFormat="1" x14ac:dyDescent="0.3">
      <c r="A37" s="280" t="s">
        <v>233</v>
      </c>
      <c r="B37" s="272"/>
      <c r="C37" s="17"/>
      <c r="D37" s="276" t="s">
        <v>237</v>
      </c>
      <c r="E37" s="17"/>
      <c r="F37" s="27">
        <v>1</v>
      </c>
      <c r="G37" s="27"/>
      <c r="H37" s="27"/>
      <c r="I37" s="285"/>
      <c r="J37" s="288">
        <v>1599</v>
      </c>
      <c r="K37" s="282" t="s">
        <v>215</v>
      </c>
      <c r="L37" s="27"/>
      <c r="M37" s="27"/>
      <c r="N37" s="27" t="s">
        <v>215</v>
      </c>
      <c r="O37" s="17"/>
      <c r="P37" s="17"/>
      <c r="Q37" s="17"/>
      <c r="R37" s="17"/>
      <c r="S37" s="274" t="s">
        <v>246</v>
      </c>
      <c r="T37" s="274" t="s">
        <v>246</v>
      </c>
      <c r="U37" s="293" t="s">
        <v>224</v>
      </c>
    </row>
    <row r="38" spans="1:21" s="148" customFormat="1" x14ac:dyDescent="0.3">
      <c r="A38" s="280" t="s">
        <v>234</v>
      </c>
      <c r="B38" s="272"/>
      <c r="C38" s="17"/>
      <c r="D38" s="276" t="s">
        <v>237</v>
      </c>
      <c r="E38" s="17"/>
      <c r="F38" s="27">
        <v>1</v>
      </c>
      <c r="G38" s="27"/>
      <c r="H38" s="27"/>
      <c r="I38" s="285"/>
      <c r="J38" s="288">
        <v>329</v>
      </c>
      <c r="K38" s="282" t="s">
        <v>215</v>
      </c>
      <c r="L38" s="27"/>
      <c r="M38" s="27"/>
      <c r="N38" s="27" t="s">
        <v>215</v>
      </c>
      <c r="O38" s="17"/>
      <c r="P38" s="17"/>
      <c r="Q38" s="17"/>
      <c r="R38" s="17"/>
      <c r="S38" s="274" t="s">
        <v>246</v>
      </c>
      <c r="T38" s="274" t="s">
        <v>246</v>
      </c>
      <c r="U38" s="293" t="s">
        <v>224</v>
      </c>
    </row>
    <row r="39" spans="1:21" s="148" customFormat="1" x14ac:dyDescent="0.3">
      <c r="A39" s="280" t="s">
        <v>235</v>
      </c>
      <c r="B39" s="272"/>
      <c r="C39" s="17"/>
      <c r="D39" s="276" t="s">
        <v>237</v>
      </c>
      <c r="E39" s="17"/>
      <c r="F39" s="27">
        <v>1</v>
      </c>
      <c r="G39" s="27"/>
      <c r="H39" s="27"/>
      <c r="I39" s="285"/>
      <c r="J39" s="288">
        <v>365</v>
      </c>
      <c r="K39" s="282" t="s">
        <v>215</v>
      </c>
      <c r="L39" s="27"/>
      <c r="M39" s="27"/>
      <c r="N39" s="27" t="s">
        <v>215</v>
      </c>
      <c r="O39" s="17"/>
      <c r="P39" s="17"/>
      <c r="Q39" s="17"/>
      <c r="R39" s="17"/>
      <c r="S39" s="274" t="s">
        <v>246</v>
      </c>
      <c r="T39" s="274" t="s">
        <v>246</v>
      </c>
      <c r="U39" s="293" t="s">
        <v>224</v>
      </c>
    </row>
    <row r="40" spans="1:21" s="148" customFormat="1" x14ac:dyDescent="0.3">
      <c r="A40" s="280" t="s">
        <v>236</v>
      </c>
      <c r="B40" s="272"/>
      <c r="C40" s="17"/>
      <c r="D40" s="276" t="s">
        <v>238</v>
      </c>
      <c r="E40" s="17"/>
      <c r="F40" s="27"/>
      <c r="G40" s="27"/>
      <c r="H40" s="27"/>
      <c r="I40" s="285"/>
      <c r="J40" s="288">
        <v>282</v>
      </c>
      <c r="K40" s="282"/>
      <c r="L40" s="27"/>
      <c r="M40" s="27"/>
      <c r="N40" s="27"/>
      <c r="O40" s="17"/>
      <c r="P40" s="17"/>
      <c r="Q40" s="17"/>
      <c r="R40" s="17"/>
      <c r="S40" s="274" t="s">
        <v>246</v>
      </c>
      <c r="T40" s="274" t="s">
        <v>246</v>
      </c>
      <c r="U40" s="293" t="s">
        <v>224</v>
      </c>
    </row>
    <row r="41" spans="1:21" s="148" customFormat="1" x14ac:dyDescent="0.3">
      <c r="A41" s="278"/>
      <c r="B41" s="26"/>
      <c r="C41" s="17"/>
      <c r="D41" s="276"/>
      <c r="E41" s="17"/>
      <c r="F41" s="27"/>
      <c r="G41" s="27"/>
      <c r="H41" s="27"/>
      <c r="I41" s="27"/>
      <c r="J41" s="283"/>
      <c r="K41" s="27"/>
      <c r="L41" s="27"/>
      <c r="M41" s="27"/>
      <c r="N41" s="27"/>
      <c r="O41" s="17"/>
      <c r="P41" s="17"/>
      <c r="Q41" s="17"/>
      <c r="R41" s="17"/>
      <c r="S41" s="17"/>
      <c r="T41" s="17"/>
      <c r="U41" s="291"/>
    </row>
    <row r="42" spans="1:21" s="148" customFormat="1" x14ac:dyDescent="0.3">
      <c r="A42" s="25" t="s">
        <v>239</v>
      </c>
      <c r="B42" s="26"/>
      <c r="C42" s="17"/>
      <c r="D42" s="276" t="s">
        <v>238</v>
      </c>
      <c r="E42" s="17"/>
      <c r="F42" s="27"/>
      <c r="G42" s="27">
        <v>1</v>
      </c>
      <c r="H42" s="27"/>
      <c r="I42" s="27"/>
      <c r="J42" s="27">
        <v>5</v>
      </c>
      <c r="K42" s="27"/>
      <c r="L42" s="27"/>
      <c r="M42" s="27"/>
      <c r="N42" s="27"/>
      <c r="O42" s="17"/>
      <c r="P42" s="17"/>
      <c r="Q42" s="17"/>
      <c r="R42" s="17"/>
      <c r="S42" s="274" t="s">
        <v>246</v>
      </c>
      <c r="T42" s="274" t="s">
        <v>246</v>
      </c>
      <c r="U42" s="293" t="s">
        <v>224</v>
      </c>
    </row>
    <row r="43" spans="1:21" s="148" customFormat="1" x14ac:dyDescent="0.3">
      <c r="A43" s="25" t="s">
        <v>240</v>
      </c>
      <c r="B43" s="26"/>
      <c r="C43" s="17"/>
      <c r="D43" s="276" t="s">
        <v>238</v>
      </c>
      <c r="E43" s="17"/>
      <c r="F43" s="27"/>
      <c r="G43" s="27"/>
      <c r="H43" s="27">
        <v>1</v>
      </c>
      <c r="I43" s="27"/>
      <c r="J43" s="27">
        <v>2</v>
      </c>
      <c r="K43" s="27"/>
      <c r="L43" s="27"/>
      <c r="M43" s="27"/>
      <c r="N43" s="27"/>
      <c r="O43" s="17"/>
      <c r="P43" s="17"/>
      <c r="Q43" s="17"/>
      <c r="R43" s="17"/>
      <c r="S43" s="274" t="s">
        <v>246</v>
      </c>
      <c r="T43" s="274" t="s">
        <v>246</v>
      </c>
      <c r="U43" s="293" t="s">
        <v>224</v>
      </c>
    </row>
    <row r="44" spans="1:21" s="148" customFormat="1" x14ac:dyDescent="0.3">
      <c r="A44" s="25" t="s">
        <v>241</v>
      </c>
      <c r="B44" s="26"/>
      <c r="C44" s="17"/>
      <c r="D44" s="276" t="s">
        <v>237</v>
      </c>
      <c r="E44" s="17"/>
      <c r="F44" s="27"/>
      <c r="G44" s="27"/>
      <c r="H44" s="27">
        <v>1</v>
      </c>
      <c r="I44" s="27"/>
      <c r="J44" s="27">
        <v>16</v>
      </c>
      <c r="K44" s="27"/>
      <c r="L44" s="27"/>
      <c r="M44" s="27"/>
      <c r="N44" s="27" t="s">
        <v>215</v>
      </c>
      <c r="O44" s="17"/>
      <c r="P44" s="276" t="s">
        <v>215</v>
      </c>
      <c r="Q44" s="276"/>
      <c r="R44" s="17"/>
      <c r="S44" s="274" t="s">
        <v>246</v>
      </c>
      <c r="T44" s="274" t="s">
        <v>246</v>
      </c>
      <c r="U44" s="293" t="s">
        <v>224</v>
      </c>
    </row>
    <row r="45" spans="1:21" s="148" customFormat="1" x14ac:dyDescent="0.3">
      <c r="A45" s="25" t="s">
        <v>242</v>
      </c>
      <c r="B45" s="26"/>
      <c r="C45" s="17"/>
      <c r="D45" s="276" t="s">
        <v>237</v>
      </c>
      <c r="E45" s="17"/>
      <c r="F45" s="27"/>
      <c r="G45" s="27"/>
      <c r="H45" s="27">
        <v>1</v>
      </c>
      <c r="I45" s="27"/>
      <c r="J45" s="27">
        <v>49</v>
      </c>
      <c r="K45" s="27"/>
      <c r="L45" s="27"/>
      <c r="M45" s="27"/>
      <c r="N45" s="27" t="s">
        <v>215</v>
      </c>
      <c r="O45" s="17"/>
      <c r="P45" s="276"/>
      <c r="Q45" s="276"/>
      <c r="R45" s="17"/>
      <c r="S45" s="274" t="s">
        <v>246</v>
      </c>
      <c r="T45" s="274" t="s">
        <v>246</v>
      </c>
      <c r="U45" s="293" t="s">
        <v>224</v>
      </c>
    </row>
    <row r="46" spans="1:21" s="148" customFormat="1" x14ac:dyDescent="0.3">
      <c r="A46" s="289" t="s">
        <v>243</v>
      </c>
      <c r="B46" s="26"/>
      <c r="C46" s="17"/>
      <c r="D46" s="276" t="s">
        <v>237</v>
      </c>
      <c r="E46" s="17"/>
      <c r="F46" s="27"/>
      <c r="G46" s="27"/>
      <c r="H46" s="27">
        <v>1</v>
      </c>
      <c r="I46" s="27"/>
      <c r="J46" s="27">
        <v>40</v>
      </c>
      <c r="K46" s="27"/>
      <c r="L46" s="27"/>
      <c r="M46" s="27"/>
      <c r="N46" s="27" t="s">
        <v>215</v>
      </c>
      <c r="O46" s="17"/>
      <c r="P46" s="276"/>
      <c r="Q46" s="276" t="s">
        <v>215</v>
      </c>
      <c r="R46" s="17"/>
      <c r="S46" s="274" t="s">
        <v>246</v>
      </c>
      <c r="T46" s="274" t="s">
        <v>246</v>
      </c>
      <c r="U46" s="293" t="s">
        <v>225</v>
      </c>
    </row>
    <row r="47" spans="1:21" s="148" customFormat="1" x14ac:dyDescent="0.3">
      <c r="A47" s="289" t="s">
        <v>244</v>
      </c>
      <c r="B47" s="26"/>
      <c r="C47" s="17"/>
      <c r="D47" s="276" t="s">
        <v>237</v>
      </c>
      <c r="E47" s="17"/>
      <c r="F47" s="27"/>
      <c r="G47" s="27"/>
      <c r="H47" s="27">
        <v>1</v>
      </c>
      <c r="I47" s="27"/>
      <c r="J47" s="27">
        <v>22</v>
      </c>
      <c r="K47" s="27"/>
      <c r="L47" s="27"/>
      <c r="M47" s="27"/>
      <c r="N47" s="27"/>
      <c r="O47" s="17"/>
      <c r="P47" s="276"/>
      <c r="Q47" s="276"/>
      <c r="R47" s="17"/>
      <c r="S47" s="274" t="s">
        <v>246</v>
      </c>
      <c r="T47" s="274" t="s">
        <v>246</v>
      </c>
      <c r="U47" s="293" t="s">
        <v>226</v>
      </c>
    </row>
    <row r="48" spans="1:21" s="148" customFormat="1" x14ac:dyDescent="0.3">
      <c r="A48" s="289" t="s">
        <v>245</v>
      </c>
      <c r="B48" s="26"/>
      <c r="C48" s="17"/>
      <c r="D48" s="276" t="s">
        <v>237</v>
      </c>
      <c r="E48" s="17"/>
      <c r="F48" s="27"/>
      <c r="G48" s="27"/>
      <c r="H48" s="27">
        <v>1</v>
      </c>
      <c r="I48" s="27"/>
      <c r="J48" s="27">
        <v>33</v>
      </c>
      <c r="K48" s="27"/>
      <c r="L48" s="27"/>
      <c r="M48" s="27"/>
      <c r="N48" s="27" t="s">
        <v>215</v>
      </c>
      <c r="O48" s="17"/>
      <c r="P48" s="276" t="s">
        <v>215</v>
      </c>
      <c r="Q48" s="276"/>
      <c r="R48" s="17"/>
      <c r="S48" s="274" t="s">
        <v>246</v>
      </c>
      <c r="T48" s="274" t="s">
        <v>246</v>
      </c>
      <c r="U48" s="28" t="s">
        <v>226</v>
      </c>
    </row>
    <row r="49" spans="1:33" s="148" customFormat="1" x14ac:dyDescent="0.3">
      <c r="A49" s="25"/>
      <c r="B49" s="26"/>
      <c r="C49" s="17"/>
      <c r="D49" s="276"/>
      <c r="E49" s="17"/>
      <c r="F49" s="27"/>
      <c r="G49" s="27"/>
      <c r="H49" s="27"/>
      <c r="I49" s="27"/>
      <c r="J49" s="27"/>
      <c r="K49" s="27"/>
      <c r="L49" s="27"/>
      <c r="M49" s="27"/>
      <c r="N49" s="27"/>
      <c r="O49" s="17"/>
      <c r="P49" s="17"/>
      <c r="Q49" s="17"/>
      <c r="R49" s="17"/>
      <c r="S49" s="17"/>
      <c r="T49" s="17"/>
      <c r="U49" s="291"/>
    </row>
    <row r="50" spans="1:33" s="148" customFormat="1" x14ac:dyDescent="0.3">
      <c r="A50" s="290" t="s">
        <v>247</v>
      </c>
      <c r="B50" s="26"/>
      <c r="C50" s="17"/>
      <c r="D50" s="276" t="s">
        <v>237</v>
      </c>
      <c r="E50" s="17"/>
      <c r="F50" s="27"/>
      <c r="G50" s="27"/>
      <c r="H50" s="27"/>
      <c r="I50" s="27">
        <v>1</v>
      </c>
      <c r="J50" s="27">
        <v>24</v>
      </c>
      <c r="K50" s="27"/>
      <c r="L50" s="27"/>
      <c r="M50" s="27"/>
      <c r="N50" s="27"/>
      <c r="O50" s="17"/>
      <c r="P50" s="17"/>
      <c r="Q50" s="276" t="s">
        <v>215</v>
      </c>
      <c r="R50" s="276"/>
      <c r="S50" s="276" t="s">
        <v>222</v>
      </c>
      <c r="T50" s="276" t="s">
        <v>222</v>
      </c>
      <c r="U50" s="293" t="s">
        <v>225</v>
      </c>
    </row>
    <row r="51" spans="1:33" s="148" customFormat="1" ht="28.5" x14ac:dyDescent="0.3">
      <c r="A51" s="290" t="s">
        <v>248</v>
      </c>
      <c r="B51" s="26"/>
      <c r="C51" s="17">
        <v>2013</v>
      </c>
      <c r="D51" s="276" t="s">
        <v>238</v>
      </c>
      <c r="E51" s="17"/>
      <c r="F51" s="27"/>
      <c r="G51" s="27"/>
      <c r="H51" s="27"/>
      <c r="I51" s="27">
        <v>1</v>
      </c>
      <c r="J51" s="27">
        <v>17</v>
      </c>
      <c r="K51" s="27"/>
      <c r="L51" s="27"/>
      <c r="M51" s="27"/>
      <c r="N51" s="27"/>
      <c r="O51" s="17"/>
      <c r="P51" s="17"/>
      <c r="Q51" s="276"/>
      <c r="R51" s="276"/>
      <c r="S51" s="276" t="s">
        <v>222</v>
      </c>
      <c r="T51" s="276" t="s">
        <v>222</v>
      </c>
      <c r="U51" s="292" t="s">
        <v>224</v>
      </c>
    </row>
    <row r="52" spans="1:33" s="148" customFormat="1" x14ac:dyDescent="0.3">
      <c r="A52" s="25"/>
      <c r="B52" s="26"/>
      <c r="C52" s="17"/>
      <c r="D52" s="17"/>
      <c r="E52" s="17"/>
      <c r="F52" s="27"/>
      <c r="G52" s="27"/>
      <c r="H52" s="27"/>
      <c r="I52" s="27"/>
      <c r="J52" s="27">
        <f>SUM(J42:J51)</f>
        <v>208</v>
      </c>
      <c r="K52" s="27"/>
      <c r="L52" s="27"/>
      <c r="M52" s="27"/>
      <c r="N52" s="27"/>
      <c r="O52" s="17"/>
      <c r="P52" s="17"/>
      <c r="Q52" s="17"/>
      <c r="R52" s="17"/>
      <c r="S52" s="17"/>
      <c r="T52" s="17"/>
      <c r="U52" s="291"/>
    </row>
    <row r="53" spans="1:33" s="148" customFormat="1" x14ac:dyDescent="0.3">
      <c r="A53" s="29"/>
      <c r="B53" s="30"/>
      <c r="C53" s="31"/>
      <c r="D53" s="31"/>
      <c r="E53" s="31"/>
      <c r="F53" s="32"/>
      <c r="G53" s="32"/>
      <c r="H53" s="32"/>
      <c r="I53" s="32"/>
      <c r="J53" s="32"/>
      <c r="K53" s="32"/>
      <c r="L53" s="32"/>
      <c r="M53" s="32"/>
      <c r="N53" s="32"/>
      <c r="O53" s="31"/>
      <c r="P53" s="31"/>
      <c r="Q53" s="31"/>
      <c r="R53" s="31"/>
      <c r="S53" s="31"/>
      <c r="T53" s="31"/>
      <c r="U53" s="33"/>
    </row>
    <row r="54" spans="1:33" s="148" customFormat="1" x14ac:dyDescent="0.3">
      <c r="A54" s="394" t="s">
        <v>38</v>
      </c>
      <c r="B54" s="394"/>
      <c r="C54" s="394"/>
      <c r="D54" s="394"/>
      <c r="E54" s="394"/>
      <c r="F54" s="394"/>
      <c r="G54" s="394"/>
      <c r="H54" s="394"/>
      <c r="I54" s="394"/>
      <c r="J54" s="394"/>
      <c r="K54" s="394"/>
      <c r="L54" s="394"/>
      <c r="M54" s="394"/>
      <c r="N54" s="394"/>
    </row>
    <row r="55" spans="1:33" s="148" customFormat="1" x14ac:dyDescent="0.3">
      <c r="A55" s="34"/>
    </row>
    <row r="56" spans="1:33" s="148" customFormat="1" x14ac:dyDescent="0.3">
      <c r="A56" s="35" t="s">
        <v>39</v>
      </c>
      <c r="B56" s="35"/>
      <c r="C56" s="35"/>
      <c r="D56" s="35"/>
      <c r="E56" s="35"/>
      <c r="F56" s="35"/>
      <c r="G56" s="35"/>
      <c r="H56" s="35"/>
      <c r="I56" s="35"/>
      <c r="J56" s="35"/>
      <c r="K56" s="35"/>
      <c r="L56" s="35"/>
      <c r="M56" s="35"/>
      <c r="N56" s="35"/>
      <c r="O56" s="35"/>
      <c r="P56" s="35"/>
      <c r="Q56" s="35"/>
      <c r="R56" s="35"/>
      <c r="S56" s="35"/>
    </row>
    <row r="57" spans="1:33" s="148" customFormat="1" x14ac:dyDescent="0.3">
      <c r="A57" s="36" t="s">
        <v>40</v>
      </c>
      <c r="B57" s="376" t="s">
        <v>23</v>
      </c>
      <c r="C57" s="377"/>
      <c r="D57" s="377"/>
      <c r="E57" s="377"/>
      <c r="F57" s="378"/>
      <c r="G57" s="35"/>
      <c r="H57" s="376" t="s">
        <v>41</v>
      </c>
      <c r="I57" s="377"/>
      <c r="J57" s="377"/>
      <c r="K57" s="377"/>
      <c r="L57" s="377"/>
      <c r="M57" s="378"/>
      <c r="N57" s="376" t="s">
        <v>42</v>
      </c>
      <c r="O57" s="377"/>
      <c r="P57" s="377"/>
      <c r="Q57" s="377"/>
      <c r="R57" s="377"/>
      <c r="S57" s="378"/>
      <c r="X57" s="1"/>
      <c r="Y57" s="1"/>
      <c r="Z57" s="1"/>
      <c r="AA57" s="1"/>
      <c r="AB57" s="1"/>
      <c r="AC57" s="1"/>
      <c r="AD57" s="1"/>
      <c r="AE57" s="1"/>
      <c r="AF57" s="1"/>
      <c r="AG57" s="1"/>
    </row>
    <row r="58" spans="1:33" s="39" customFormat="1" x14ac:dyDescent="0.3">
      <c r="A58" s="37" t="s">
        <v>43</v>
      </c>
      <c r="B58" s="38">
        <v>2013</v>
      </c>
      <c r="C58" s="38">
        <v>2014</v>
      </c>
      <c r="D58" s="38">
        <v>2015</v>
      </c>
      <c r="E58" s="38">
        <v>2016</v>
      </c>
      <c r="F58" s="38">
        <v>2017</v>
      </c>
      <c r="G58" s="38">
        <v>2018</v>
      </c>
      <c r="H58" s="38">
        <v>2013</v>
      </c>
      <c r="I58" s="38">
        <v>2014</v>
      </c>
      <c r="J58" s="38">
        <v>2015</v>
      </c>
      <c r="K58" s="38">
        <v>2016</v>
      </c>
      <c r="L58" s="38">
        <v>2017</v>
      </c>
      <c r="M58" s="38">
        <v>2018</v>
      </c>
      <c r="N58" s="38">
        <v>2013</v>
      </c>
      <c r="O58" s="38">
        <v>2014</v>
      </c>
      <c r="P58" s="38">
        <v>2015</v>
      </c>
      <c r="Q58" s="38">
        <v>2016</v>
      </c>
      <c r="R58" s="38">
        <v>2017</v>
      </c>
      <c r="S58" s="38">
        <v>2018</v>
      </c>
    </row>
    <row r="59" spans="1:33" s="148" customFormat="1" x14ac:dyDescent="0.3">
      <c r="A59" s="40" t="s">
        <v>44</v>
      </c>
      <c r="B59" s="41"/>
      <c r="C59" s="41"/>
      <c r="D59" s="41"/>
      <c r="E59" s="41"/>
      <c r="F59" s="41"/>
      <c r="G59" s="41"/>
      <c r="H59" s="41">
        <v>11</v>
      </c>
      <c r="I59" s="41">
        <v>11</v>
      </c>
      <c r="J59" s="41">
        <v>10</v>
      </c>
      <c r="K59" s="41">
        <v>10</v>
      </c>
      <c r="L59" s="41">
        <v>10</v>
      </c>
      <c r="M59" s="41">
        <v>11</v>
      </c>
      <c r="N59" s="41"/>
      <c r="O59" s="41"/>
      <c r="P59" s="41"/>
      <c r="Q59" s="41"/>
      <c r="R59" s="41"/>
      <c r="S59" s="42">
        <v>1</v>
      </c>
      <c r="X59" s="1"/>
      <c r="Y59" s="1"/>
      <c r="Z59" s="1"/>
      <c r="AA59" s="1"/>
      <c r="AB59" s="1"/>
      <c r="AC59" s="1"/>
      <c r="AD59" s="1"/>
      <c r="AE59" s="1"/>
      <c r="AF59" s="1"/>
      <c r="AG59" s="1"/>
    </row>
    <row r="60" spans="1:33" s="148" customFormat="1" x14ac:dyDescent="0.3">
      <c r="A60" s="43" t="s">
        <v>17</v>
      </c>
      <c r="B60" s="44"/>
      <c r="C60" s="44"/>
      <c r="D60" s="44"/>
      <c r="E60" s="44"/>
      <c r="F60" s="44"/>
      <c r="G60" s="44"/>
      <c r="H60" s="44">
        <f>2144+999+934</f>
        <v>4077</v>
      </c>
      <c r="I60" s="44">
        <f>2386+981+959</f>
        <v>4326</v>
      </c>
      <c r="J60" s="44">
        <v>4331</v>
      </c>
      <c r="K60" s="44">
        <v>4548</v>
      </c>
      <c r="L60" s="44">
        <v>4775</v>
      </c>
      <c r="M60" s="44">
        <v>5013</v>
      </c>
      <c r="N60" s="44"/>
      <c r="O60" s="44"/>
      <c r="P60" s="44"/>
      <c r="Q60" s="44"/>
      <c r="R60" s="44"/>
      <c r="S60" s="45">
        <v>15</v>
      </c>
      <c r="X60" s="1"/>
      <c r="Y60" s="1"/>
      <c r="Z60" s="1"/>
      <c r="AA60" s="1"/>
      <c r="AB60" s="1"/>
      <c r="AC60" s="1"/>
      <c r="AD60" s="1"/>
      <c r="AE60" s="1"/>
      <c r="AF60" s="1"/>
      <c r="AG60" s="1"/>
    </row>
    <row r="61" spans="1:33" s="148" customFormat="1" x14ac:dyDescent="0.3">
      <c r="A61" s="46"/>
      <c r="B61" s="47"/>
      <c r="C61" s="47"/>
      <c r="D61" s="47"/>
      <c r="E61" s="47"/>
      <c r="F61" s="47"/>
      <c r="G61" s="47"/>
      <c r="H61" s="47"/>
      <c r="I61" s="47"/>
      <c r="J61" s="47"/>
      <c r="K61" s="47"/>
      <c r="L61" s="47"/>
      <c r="M61" s="47"/>
      <c r="N61" s="47"/>
      <c r="O61" s="47"/>
      <c r="P61" s="4"/>
      <c r="Q61" s="4"/>
      <c r="R61" s="4"/>
      <c r="S61" s="4"/>
      <c r="T61" s="4"/>
      <c r="U61" s="4"/>
      <c r="V61" s="4"/>
      <c r="W61" s="4"/>
      <c r="X61" s="1"/>
      <c r="Y61" s="1"/>
      <c r="Z61" s="1"/>
      <c r="AA61" s="1"/>
      <c r="AB61" s="1"/>
      <c r="AC61" s="1"/>
      <c r="AD61" s="1"/>
      <c r="AE61" s="1"/>
      <c r="AF61" s="1"/>
      <c r="AG61" s="1"/>
    </row>
    <row r="62" spans="1:33" s="148" customFormat="1" x14ac:dyDescent="0.3">
      <c r="A62" s="35" t="s">
        <v>39</v>
      </c>
      <c r="B62" s="35"/>
      <c r="C62" s="35"/>
      <c r="D62" s="35"/>
      <c r="E62" s="35"/>
      <c r="F62" s="35"/>
      <c r="G62" s="35"/>
      <c r="H62" s="35"/>
      <c r="I62" s="35"/>
      <c r="J62" s="35"/>
      <c r="K62" s="35"/>
      <c r="L62" s="35"/>
      <c r="M62" s="35"/>
      <c r="N62" s="35"/>
      <c r="O62" s="35"/>
      <c r="P62" s="35"/>
      <c r="Q62" s="35"/>
      <c r="R62" s="35"/>
      <c r="S62" s="35"/>
      <c r="X62" s="1"/>
      <c r="Y62" s="1"/>
      <c r="Z62" s="1"/>
      <c r="AA62" s="1"/>
      <c r="AB62" s="1"/>
      <c r="AC62" s="1"/>
      <c r="AD62" s="1"/>
      <c r="AE62" s="1"/>
      <c r="AF62" s="1"/>
      <c r="AG62" s="1"/>
    </row>
    <row r="63" spans="1:33" x14ac:dyDescent="0.3">
      <c r="A63" s="36" t="s">
        <v>40</v>
      </c>
      <c r="B63" s="376" t="s">
        <v>45</v>
      </c>
      <c r="C63" s="377"/>
      <c r="D63" s="377"/>
      <c r="E63" s="377"/>
      <c r="F63" s="378"/>
      <c r="G63" s="35"/>
      <c r="H63" s="376" t="s">
        <v>46</v>
      </c>
      <c r="I63" s="377"/>
      <c r="J63" s="377"/>
      <c r="K63" s="377"/>
      <c r="L63" s="377"/>
      <c r="M63" s="378"/>
      <c r="N63" s="376" t="s">
        <v>47</v>
      </c>
      <c r="O63" s="377"/>
      <c r="P63" s="377"/>
      <c r="Q63" s="377"/>
      <c r="R63" s="377"/>
      <c r="S63" s="378"/>
    </row>
    <row r="64" spans="1:33" s="39" customFormat="1" x14ac:dyDescent="0.3">
      <c r="A64" s="37" t="s">
        <v>43</v>
      </c>
      <c r="B64" s="38">
        <v>2013</v>
      </c>
      <c r="C64" s="38">
        <v>2014</v>
      </c>
      <c r="D64" s="38">
        <v>2015</v>
      </c>
      <c r="E64" s="38">
        <v>2016</v>
      </c>
      <c r="F64" s="38">
        <v>2017</v>
      </c>
      <c r="G64" s="38">
        <v>2018</v>
      </c>
      <c r="H64" s="38">
        <v>2013</v>
      </c>
      <c r="I64" s="38">
        <v>2014</v>
      </c>
      <c r="J64" s="38">
        <v>2015</v>
      </c>
      <c r="K64" s="38">
        <v>2016</v>
      </c>
      <c r="L64" s="38">
        <v>2017</v>
      </c>
      <c r="M64" s="38">
        <v>2018</v>
      </c>
      <c r="N64" s="38">
        <v>2013</v>
      </c>
      <c r="O64" s="38">
        <v>2014</v>
      </c>
      <c r="P64" s="38">
        <v>2015</v>
      </c>
      <c r="Q64" s="38">
        <v>2016</v>
      </c>
      <c r="R64" s="38">
        <v>2017</v>
      </c>
      <c r="S64" s="38">
        <v>2018</v>
      </c>
    </row>
    <row r="65" spans="1:23" x14ac:dyDescent="0.3">
      <c r="A65" s="40" t="s">
        <v>44</v>
      </c>
      <c r="B65" s="41">
        <v>9</v>
      </c>
      <c r="C65" s="41">
        <v>9</v>
      </c>
      <c r="D65" s="41">
        <v>9</v>
      </c>
      <c r="E65" s="41">
        <v>9</v>
      </c>
      <c r="F65" s="41">
        <v>6</v>
      </c>
      <c r="G65" s="41">
        <v>7</v>
      </c>
      <c r="H65" s="48">
        <v>2</v>
      </c>
      <c r="I65" s="48">
        <v>2</v>
      </c>
      <c r="J65" s="48">
        <v>2</v>
      </c>
      <c r="K65" s="48">
        <v>1</v>
      </c>
      <c r="L65" s="48">
        <v>2</v>
      </c>
      <c r="M65" s="48">
        <v>2</v>
      </c>
      <c r="N65" s="49">
        <f t="shared" ref="N65:S66" si="0">SUM(B59,H59,N59,B65,H65)</f>
        <v>22</v>
      </c>
      <c r="O65" s="49">
        <f t="shared" si="0"/>
        <v>22</v>
      </c>
      <c r="P65" s="49">
        <f t="shared" si="0"/>
        <v>21</v>
      </c>
      <c r="Q65" s="49">
        <f t="shared" si="0"/>
        <v>20</v>
      </c>
      <c r="R65" s="49">
        <f t="shared" si="0"/>
        <v>18</v>
      </c>
      <c r="S65" s="50">
        <f t="shared" si="0"/>
        <v>21</v>
      </c>
    </row>
    <row r="66" spans="1:23" x14ac:dyDescent="0.3">
      <c r="A66" s="43" t="s">
        <v>17</v>
      </c>
      <c r="B66" s="44">
        <v>168</v>
      </c>
      <c r="C66" s="44">
        <v>167</v>
      </c>
      <c r="D66" s="44">
        <v>167</v>
      </c>
      <c r="E66" s="44">
        <v>184</v>
      </c>
      <c r="F66" s="44">
        <v>203</v>
      </c>
      <c r="G66" s="44">
        <v>223</v>
      </c>
      <c r="H66" s="51">
        <v>20</v>
      </c>
      <c r="I66" s="51">
        <v>41</v>
      </c>
      <c r="J66" s="51">
        <v>41</v>
      </c>
      <c r="K66" s="51">
        <v>45</v>
      </c>
      <c r="L66" s="51">
        <v>54</v>
      </c>
      <c r="M66" s="51">
        <v>62</v>
      </c>
      <c r="N66" s="52">
        <f t="shared" si="0"/>
        <v>4265</v>
      </c>
      <c r="O66" s="52">
        <f t="shared" si="0"/>
        <v>4534</v>
      </c>
      <c r="P66" s="52">
        <f t="shared" si="0"/>
        <v>4539</v>
      </c>
      <c r="Q66" s="52">
        <f t="shared" si="0"/>
        <v>4777</v>
      </c>
      <c r="R66" s="52">
        <f t="shared" si="0"/>
        <v>5032</v>
      </c>
      <c r="S66" s="53">
        <f t="shared" si="0"/>
        <v>5313</v>
      </c>
    </row>
    <row r="67" spans="1:23" x14ac:dyDescent="0.3">
      <c r="A67" s="46"/>
      <c r="B67" s="47"/>
      <c r="C67" s="47"/>
      <c r="D67" s="47"/>
      <c r="E67" s="47"/>
      <c r="F67" s="47"/>
      <c r="G67" s="47"/>
      <c r="H67" s="47"/>
      <c r="I67" s="47"/>
      <c r="J67" s="47"/>
      <c r="K67" s="4"/>
      <c r="L67" s="4"/>
      <c r="M67" s="4"/>
      <c r="N67" s="4"/>
      <c r="O67" s="4"/>
      <c r="P67" s="4"/>
      <c r="Q67" s="4"/>
      <c r="R67" s="4"/>
      <c r="S67" s="4"/>
      <c r="T67" s="4"/>
    </row>
    <row r="68" spans="1:23" x14ac:dyDescent="0.3">
      <c r="A68" s="388" t="s">
        <v>48</v>
      </c>
      <c r="B68" s="389"/>
      <c r="C68" s="389"/>
      <c r="D68" s="389"/>
      <c r="E68" s="389"/>
      <c r="F68" s="389"/>
      <c r="G68" s="389"/>
      <c r="H68" s="389"/>
      <c r="I68" s="389"/>
      <c r="J68" s="389"/>
      <c r="K68" s="389"/>
      <c r="L68" s="389"/>
      <c r="M68" s="389"/>
      <c r="N68" s="389"/>
      <c r="O68" s="389"/>
      <c r="P68" s="389"/>
      <c r="Q68" s="389"/>
      <c r="R68" s="389"/>
      <c r="S68" s="390"/>
    </row>
    <row r="69" spans="1:23" x14ac:dyDescent="0.3">
      <c r="A69" s="54" t="s">
        <v>40</v>
      </c>
      <c r="B69" s="391" t="s">
        <v>23</v>
      </c>
      <c r="C69" s="392"/>
      <c r="D69" s="392"/>
      <c r="E69" s="392"/>
      <c r="F69" s="392"/>
      <c r="G69" s="393"/>
      <c r="H69" s="391" t="s">
        <v>41</v>
      </c>
      <c r="I69" s="392"/>
      <c r="J69" s="392"/>
      <c r="K69" s="392"/>
      <c r="L69" s="392"/>
      <c r="M69" s="393"/>
      <c r="N69" s="391" t="s">
        <v>42</v>
      </c>
      <c r="O69" s="392"/>
      <c r="P69" s="392"/>
      <c r="Q69" s="392"/>
      <c r="R69" s="392"/>
      <c r="S69" s="393"/>
    </row>
    <row r="70" spans="1:23" s="39" customFormat="1" x14ac:dyDescent="0.3">
      <c r="A70" s="55" t="s">
        <v>43</v>
      </c>
      <c r="B70" s="56">
        <v>2013</v>
      </c>
      <c r="C70" s="56">
        <v>2014</v>
      </c>
      <c r="D70" s="57">
        <v>2015</v>
      </c>
      <c r="E70" s="57">
        <v>2016</v>
      </c>
      <c r="F70" s="56">
        <v>2017</v>
      </c>
      <c r="G70" s="56">
        <v>2018</v>
      </c>
      <c r="H70" s="56">
        <v>2013</v>
      </c>
      <c r="I70" s="56">
        <v>2014</v>
      </c>
      <c r="J70" s="57">
        <v>2015</v>
      </c>
      <c r="K70" s="57">
        <v>2016</v>
      </c>
      <c r="L70" s="56">
        <v>2017</v>
      </c>
      <c r="M70" s="56">
        <v>2018</v>
      </c>
      <c r="N70" s="56">
        <v>2013</v>
      </c>
      <c r="O70" s="56">
        <v>2014</v>
      </c>
      <c r="P70" s="57">
        <v>2015</v>
      </c>
      <c r="Q70" s="57">
        <v>2016</v>
      </c>
      <c r="R70" s="56">
        <v>2017</v>
      </c>
      <c r="S70" s="56">
        <v>2018</v>
      </c>
    </row>
    <row r="71" spans="1:23" x14ac:dyDescent="0.3">
      <c r="A71" s="40" t="s">
        <v>44</v>
      </c>
      <c r="B71" s="41"/>
      <c r="C71" s="41"/>
      <c r="D71" s="41"/>
      <c r="E71" s="41"/>
      <c r="F71" s="41"/>
      <c r="G71" s="41"/>
      <c r="H71" s="41"/>
      <c r="I71" s="41"/>
      <c r="J71" s="41">
        <v>2</v>
      </c>
      <c r="K71" s="41">
        <v>2</v>
      </c>
      <c r="L71" s="41">
        <v>1</v>
      </c>
      <c r="M71" s="41"/>
      <c r="N71" s="41"/>
      <c r="O71" s="41"/>
      <c r="P71" s="41"/>
      <c r="Q71" s="41"/>
      <c r="R71" s="41"/>
      <c r="S71" s="42"/>
    </row>
    <row r="72" spans="1:23" x14ac:dyDescent="0.3">
      <c r="A72" s="43" t="s">
        <v>17</v>
      </c>
      <c r="B72" s="44"/>
      <c r="C72" s="44"/>
      <c r="D72" s="44"/>
      <c r="E72" s="44"/>
      <c r="F72" s="44"/>
      <c r="G72" s="44"/>
      <c r="H72" s="44"/>
      <c r="I72" s="44"/>
      <c r="J72" s="44">
        <v>348</v>
      </c>
      <c r="K72" s="44">
        <v>382</v>
      </c>
      <c r="L72" s="44">
        <v>191</v>
      </c>
      <c r="M72" s="44"/>
      <c r="N72" s="44"/>
      <c r="O72" s="44"/>
      <c r="P72" s="44"/>
      <c r="Q72" s="44"/>
      <c r="R72" s="44"/>
      <c r="S72" s="45"/>
    </row>
    <row r="73" spans="1:23" x14ac:dyDescent="0.3">
      <c r="A73" s="58"/>
      <c r="B73" s="47"/>
      <c r="C73" s="47"/>
      <c r="D73" s="47"/>
      <c r="E73" s="47"/>
      <c r="F73" s="47"/>
      <c r="G73" s="47"/>
      <c r="H73" s="47"/>
      <c r="I73" s="47"/>
      <c r="J73" s="47"/>
      <c r="K73" s="47"/>
      <c r="L73" s="47"/>
      <c r="M73" s="47"/>
      <c r="N73" s="47"/>
      <c r="O73" s="47"/>
      <c r="P73" s="4"/>
      <c r="Q73" s="4"/>
      <c r="R73" s="4"/>
      <c r="S73" s="4"/>
      <c r="T73" s="4"/>
      <c r="U73" s="4"/>
      <c r="V73" s="4"/>
      <c r="W73" s="4"/>
    </row>
    <row r="74" spans="1:23" x14ac:dyDescent="0.3">
      <c r="A74" s="59" t="s">
        <v>48</v>
      </c>
      <c r="B74" s="59"/>
      <c r="C74" s="59"/>
      <c r="D74" s="59"/>
      <c r="E74" s="59"/>
      <c r="F74" s="59"/>
      <c r="G74" s="59"/>
      <c r="H74" s="59"/>
      <c r="I74" s="59"/>
      <c r="J74" s="59"/>
      <c r="K74" s="59"/>
      <c r="L74" s="59"/>
      <c r="M74" s="59"/>
      <c r="N74" s="59"/>
      <c r="O74" s="59"/>
      <c r="P74" s="59"/>
      <c r="Q74" s="59"/>
      <c r="R74" s="59"/>
      <c r="S74" s="59"/>
    </row>
    <row r="75" spans="1:23" x14ac:dyDescent="0.3">
      <c r="A75" s="54" t="s">
        <v>40</v>
      </c>
      <c r="B75" s="391" t="s">
        <v>45</v>
      </c>
      <c r="C75" s="392"/>
      <c r="D75" s="392"/>
      <c r="E75" s="392"/>
      <c r="F75" s="392"/>
      <c r="G75" s="393"/>
      <c r="H75" s="391" t="s">
        <v>46</v>
      </c>
      <c r="I75" s="392"/>
      <c r="J75" s="392"/>
      <c r="K75" s="392"/>
      <c r="L75" s="392"/>
      <c r="M75" s="393"/>
      <c r="N75" s="391" t="s">
        <v>47</v>
      </c>
      <c r="O75" s="392"/>
      <c r="P75" s="392"/>
      <c r="Q75" s="392"/>
      <c r="R75" s="392"/>
      <c r="S75" s="393"/>
    </row>
    <row r="76" spans="1:23" s="39" customFormat="1" x14ac:dyDescent="0.3">
      <c r="A76" s="60" t="s">
        <v>43</v>
      </c>
      <c r="B76" s="56">
        <v>2013</v>
      </c>
      <c r="C76" s="57">
        <v>2014</v>
      </c>
      <c r="D76" s="57">
        <v>2015</v>
      </c>
      <c r="E76" s="57">
        <v>2016</v>
      </c>
      <c r="F76" s="56">
        <v>2017</v>
      </c>
      <c r="G76" s="56">
        <v>2018</v>
      </c>
      <c r="H76" s="56">
        <v>2013</v>
      </c>
      <c r="I76" s="57">
        <v>2014</v>
      </c>
      <c r="J76" s="57">
        <v>2015</v>
      </c>
      <c r="K76" s="57">
        <v>2016</v>
      </c>
      <c r="L76" s="56">
        <v>2017</v>
      </c>
      <c r="M76" s="56">
        <v>2018</v>
      </c>
      <c r="N76" s="56">
        <v>2013</v>
      </c>
      <c r="O76" s="57">
        <v>2014</v>
      </c>
      <c r="P76" s="57">
        <v>2015</v>
      </c>
      <c r="Q76" s="57">
        <v>2016</v>
      </c>
      <c r="R76" s="56">
        <v>2017</v>
      </c>
      <c r="S76" s="56">
        <v>2018</v>
      </c>
    </row>
    <row r="77" spans="1:23" x14ac:dyDescent="0.3">
      <c r="A77" s="40" t="s">
        <v>44</v>
      </c>
      <c r="B77" s="41"/>
      <c r="C77" s="41"/>
      <c r="D77" s="41"/>
      <c r="E77" s="41"/>
      <c r="F77" s="41"/>
      <c r="G77" s="41"/>
      <c r="H77" s="48"/>
      <c r="I77" s="48"/>
      <c r="J77" s="48"/>
      <c r="K77" s="48"/>
      <c r="L77" s="48"/>
      <c r="M77" s="48"/>
      <c r="N77" s="49">
        <f t="shared" ref="N77:Q78" si="1">SUM(B71,H71,N71,B77,H77)</f>
        <v>0</v>
      </c>
      <c r="O77" s="49">
        <f t="shared" si="1"/>
        <v>0</v>
      </c>
      <c r="P77" s="49">
        <f t="shared" si="1"/>
        <v>2</v>
      </c>
      <c r="Q77" s="49">
        <f t="shared" si="1"/>
        <v>2</v>
      </c>
      <c r="R77" s="49">
        <f t="shared" ref="R77:S78" si="2">SUM(F71,L71,R71,F77,L77)</f>
        <v>1</v>
      </c>
      <c r="S77" s="50">
        <f t="shared" si="2"/>
        <v>0</v>
      </c>
    </row>
    <row r="78" spans="1:23" x14ac:dyDescent="0.3">
      <c r="A78" s="43" t="s">
        <v>17</v>
      </c>
      <c r="B78" s="44"/>
      <c r="C78" s="44"/>
      <c r="D78" s="44"/>
      <c r="E78" s="44"/>
      <c r="F78" s="44"/>
      <c r="G78" s="44"/>
      <c r="H78" s="51"/>
      <c r="I78" s="51"/>
      <c r="J78" s="51"/>
      <c r="K78" s="51"/>
      <c r="L78" s="51"/>
      <c r="M78" s="51"/>
      <c r="N78" s="52">
        <f t="shared" si="1"/>
        <v>0</v>
      </c>
      <c r="O78" s="52">
        <f t="shared" si="1"/>
        <v>0</v>
      </c>
      <c r="P78" s="52">
        <f t="shared" si="1"/>
        <v>348</v>
      </c>
      <c r="Q78" s="52">
        <f t="shared" si="1"/>
        <v>382</v>
      </c>
      <c r="R78" s="52">
        <f t="shared" si="2"/>
        <v>191</v>
      </c>
      <c r="S78" s="53">
        <f t="shared" si="2"/>
        <v>0</v>
      </c>
    </row>
    <row r="79" spans="1:23" x14ac:dyDescent="0.3">
      <c r="A79" s="61"/>
      <c r="B79" s="62"/>
      <c r="C79" s="62"/>
      <c r="D79" s="62"/>
      <c r="E79" s="62"/>
      <c r="F79" s="62"/>
      <c r="G79" s="62"/>
      <c r="H79" s="62"/>
      <c r="I79" s="62"/>
      <c r="J79" s="62"/>
      <c r="K79" s="62"/>
      <c r="L79" s="62"/>
      <c r="M79" s="62"/>
      <c r="N79" s="62"/>
      <c r="O79" s="62"/>
      <c r="P79" s="39"/>
      <c r="Q79" s="39"/>
      <c r="R79" s="4"/>
      <c r="S79" s="4"/>
      <c r="T79" s="4"/>
      <c r="U79" s="4"/>
      <c r="V79" s="4"/>
      <c r="W79" s="4"/>
    </row>
    <row r="80" spans="1:23" x14ac:dyDescent="0.3">
      <c r="A80" s="379" t="s">
        <v>49</v>
      </c>
      <c r="B80" s="380"/>
      <c r="C80" s="380"/>
      <c r="D80" s="380"/>
      <c r="E80" s="380"/>
      <c r="F80" s="380"/>
      <c r="G80" s="380"/>
      <c r="H80" s="380"/>
      <c r="I80" s="380"/>
      <c r="J80" s="380"/>
      <c r="K80" s="380"/>
      <c r="L80" s="380"/>
      <c r="M80" s="380"/>
      <c r="N80" s="380"/>
      <c r="O80" s="380"/>
      <c r="P80" s="380"/>
      <c r="Q80" s="380"/>
      <c r="R80" s="380"/>
      <c r="S80" s="381"/>
    </row>
    <row r="81" spans="1:22" x14ac:dyDescent="0.3">
      <c r="A81" s="63" t="s">
        <v>40</v>
      </c>
      <c r="B81" s="382" t="s">
        <v>23</v>
      </c>
      <c r="C81" s="383"/>
      <c r="D81" s="383"/>
      <c r="E81" s="383"/>
      <c r="F81" s="383"/>
      <c r="G81" s="384"/>
      <c r="H81" s="382" t="s">
        <v>41</v>
      </c>
      <c r="I81" s="383"/>
      <c r="J81" s="383"/>
      <c r="K81" s="383"/>
      <c r="L81" s="383"/>
      <c r="M81" s="384"/>
      <c r="N81" s="382" t="s">
        <v>42</v>
      </c>
      <c r="O81" s="383"/>
      <c r="P81" s="383"/>
      <c r="Q81" s="383"/>
      <c r="R81" s="383"/>
      <c r="S81" s="384"/>
    </row>
    <row r="82" spans="1:22" s="39" customFormat="1" x14ac:dyDescent="0.3">
      <c r="A82" s="64" t="s">
        <v>43</v>
      </c>
      <c r="B82" s="65">
        <v>2013</v>
      </c>
      <c r="C82" s="65">
        <v>2014</v>
      </c>
      <c r="D82" s="65">
        <v>2015</v>
      </c>
      <c r="E82" s="65">
        <v>2016</v>
      </c>
      <c r="F82" s="65">
        <v>2017</v>
      </c>
      <c r="G82" s="65">
        <v>2018</v>
      </c>
      <c r="H82" s="65">
        <v>2013</v>
      </c>
      <c r="I82" s="65">
        <v>2014</v>
      </c>
      <c r="J82" s="65">
        <v>2015</v>
      </c>
      <c r="K82" s="65">
        <v>2016</v>
      </c>
      <c r="L82" s="65">
        <v>2017</v>
      </c>
      <c r="M82" s="65">
        <v>2018</v>
      </c>
      <c r="N82" s="65">
        <v>2013</v>
      </c>
      <c r="O82" s="65">
        <v>2014</v>
      </c>
      <c r="P82" s="65">
        <v>2015</v>
      </c>
      <c r="Q82" s="65">
        <v>2016</v>
      </c>
      <c r="R82" s="65">
        <v>2017</v>
      </c>
      <c r="S82" s="65">
        <v>2018</v>
      </c>
    </row>
    <row r="83" spans="1:22" x14ac:dyDescent="0.3">
      <c r="A83" s="40" t="s">
        <v>44</v>
      </c>
      <c r="B83" s="66">
        <f t="shared" ref="B83:S84" si="3">SUM(B59,B71)</f>
        <v>0</v>
      </c>
      <c r="C83" s="66">
        <f t="shared" si="3"/>
        <v>0</v>
      </c>
      <c r="D83" s="66">
        <f t="shared" si="3"/>
        <v>0</v>
      </c>
      <c r="E83" s="66">
        <f t="shared" si="3"/>
        <v>0</v>
      </c>
      <c r="F83" s="66">
        <f t="shared" si="3"/>
        <v>0</v>
      </c>
      <c r="G83" s="66">
        <f t="shared" si="3"/>
        <v>0</v>
      </c>
      <c r="H83" s="66">
        <f t="shared" si="3"/>
        <v>11</v>
      </c>
      <c r="I83" s="66">
        <f t="shared" si="3"/>
        <v>11</v>
      </c>
      <c r="J83" s="66">
        <f t="shared" si="3"/>
        <v>12</v>
      </c>
      <c r="K83" s="66">
        <f t="shared" si="3"/>
        <v>12</v>
      </c>
      <c r="L83" s="66">
        <f t="shared" si="3"/>
        <v>11</v>
      </c>
      <c r="M83" s="66">
        <f t="shared" si="3"/>
        <v>11</v>
      </c>
      <c r="N83" s="66">
        <f t="shared" si="3"/>
        <v>0</v>
      </c>
      <c r="O83" s="66">
        <f t="shared" si="3"/>
        <v>0</v>
      </c>
      <c r="P83" s="66">
        <f t="shared" si="3"/>
        <v>0</v>
      </c>
      <c r="Q83" s="66">
        <f t="shared" si="3"/>
        <v>0</v>
      </c>
      <c r="R83" s="66">
        <f t="shared" si="3"/>
        <v>0</v>
      </c>
      <c r="S83" s="67">
        <f t="shared" si="3"/>
        <v>1</v>
      </c>
    </row>
    <row r="84" spans="1:22" x14ac:dyDescent="0.3">
      <c r="A84" s="43" t="s">
        <v>17</v>
      </c>
      <c r="B84" s="68">
        <f t="shared" si="3"/>
        <v>0</v>
      </c>
      <c r="C84" s="68">
        <f t="shared" si="3"/>
        <v>0</v>
      </c>
      <c r="D84" s="68">
        <f t="shared" si="3"/>
        <v>0</v>
      </c>
      <c r="E84" s="68">
        <f t="shared" si="3"/>
        <v>0</v>
      </c>
      <c r="F84" s="68">
        <f t="shared" si="3"/>
        <v>0</v>
      </c>
      <c r="G84" s="68">
        <f t="shared" si="3"/>
        <v>0</v>
      </c>
      <c r="H84" s="68">
        <f t="shared" si="3"/>
        <v>4077</v>
      </c>
      <c r="I84" s="68">
        <f t="shared" si="3"/>
        <v>4326</v>
      </c>
      <c r="J84" s="68">
        <f t="shared" si="3"/>
        <v>4679</v>
      </c>
      <c r="K84" s="68">
        <f t="shared" si="3"/>
        <v>4930</v>
      </c>
      <c r="L84" s="68">
        <f t="shared" si="3"/>
        <v>4966</v>
      </c>
      <c r="M84" s="68">
        <f t="shared" si="3"/>
        <v>5013</v>
      </c>
      <c r="N84" s="68">
        <f t="shared" si="3"/>
        <v>0</v>
      </c>
      <c r="O84" s="68">
        <f t="shared" si="3"/>
        <v>0</v>
      </c>
      <c r="P84" s="68">
        <f t="shared" si="3"/>
        <v>0</v>
      </c>
      <c r="Q84" s="68">
        <f t="shared" si="3"/>
        <v>0</v>
      </c>
      <c r="R84" s="68">
        <f t="shared" si="3"/>
        <v>0</v>
      </c>
      <c r="S84" s="69">
        <f t="shared" si="3"/>
        <v>15</v>
      </c>
    </row>
    <row r="85" spans="1:22" x14ac:dyDescent="0.3">
      <c r="A85" s="58"/>
      <c r="B85" s="70"/>
      <c r="C85" s="70"/>
      <c r="D85" s="70"/>
      <c r="E85" s="70"/>
      <c r="F85" s="70"/>
      <c r="G85" s="70"/>
      <c r="H85" s="70"/>
      <c r="I85" s="70"/>
      <c r="J85" s="70"/>
    </row>
    <row r="86" spans="1:22" x14ac:dyDescent="0.3">
      <c r="A86" s="379" t="s">
        <v>49</v>
      </c>
      <c r="B86" s="380"/>
      <c r="C86" s="380"/>
      <c r="D86" s="380"/>
      <c r="E86" s="380"/>
      <c r="F86" s="380"/>
      <c r="G86" s="380"/>
      <c r="H86" s="380"/>
      <c r="I86" s="380"/>
      <c r="J86" s="380"/>
      <c r="K86" s="380"/>
      <c r="L86" s="380"/>
      <c r="M86" s="380"/>
      <c r="N86" s="380"/>
      <c r="O86" s="380"/>
      <c r="P86" s="380"/>
      <c r="Q86" s="380"/>
      <c r="R86" s="380"/>
      <c r="S86" s="381"/>
    </row>
    <row r="87" spans="1:22" x14ac:dyDescent="0.3">
      <c r="A87" s="63" t="s">
        <v>40</v>
      </c>
      <c r="B87" s="385" t="s">
        <v>45</v>
      </c>
      <c r="C87" s="386"/>
      <c r="D87" s="386"/>
      <c r="E87" s="386"/>
      <c r="F87" s="386"/>
      <c r="G87" s="387"/>
      <c r="H87" s="382" t="s">
        <v>46</v>
      </c>
      <c r="I87" s="383"/>
      <c r="J87" s="383"/>
      <c r="K87" s="383"/>
      <c r="L87" s="383"/>
      <c r="M87" s="384"/>
      <c r="N87" s="385" t="s">
        <v>47</v>
      </c>
      <c r="O87" s="386"/>
      <c r="P87" s="386"/>
      <c r="Q87" s="386"/>
      <c r="R87" s="386"/>
      <c r="S87" s="387"/>
    </row>
    <row r="88" spans="1:22" s="39" customFormat="1" x14ac:dyDescent="0.3">
      <c r="A88" s="64" t="s">
        <v>43</v>
      </c>
      <c r="B88" s="65">
        <v>2013</v>
      </c>
      <c r="C88" s="65">
        <v>2014</v>
      </c>
      <c r="D88" s="65">
        <v>2015</v>
      </c>
      <c r="E88" s="65">
        <v>2016</v>
      </c>
      <c r="F88" s="65">
        <v>2017</v>
      </c>
      <c r="G88" s="65">
        <v>2018</v>
      </c>
      <c r="H88" s="65">
        <v>2013</v>
      </c>
      <c r="I88" s="65">
        <v>2014</v>
      </c>
      <c r="J88" s="65">
        <v>2015</v>
      </c>
      <c r="K88" s="65">
        <v>2016</v>
      </c>
      <c r="L88" s="65">
        <v>2017</v>
      </c>
      <c r="M88" s="65">
        <v>2018</v>
      </c>
      <c r="N88" s="65">
        <v>2013</v>
      </c>
      <c r="O88" s="65">
        <v>2014</v>
      </c>
      <c r="P88" s="65">
        <v>2015</v>
      </c>
      <c r="Q88" s="65">
        <v>2016</v>
      </c>
      <c r="R88" s="65">
        <v>2017</v>
      </c>
      <c r="S88" s="65">
        <v>2018</v>
      </c>
    </row>
    <row r="89" spans="1:22" x14ac:dyDescent="0.3">
      <c r="A89" s="40" t="s">
        <v>44</v>
      </c>
      <c r="B89" s="66">
        <f t="shared" ref="B89:E90" si="4">SUM(B65,B77)</f>
        <v>9</v>
      </c>
      <c r="C89" s="66">
        <f t="shared" si="4"/>
        <v>9</v>
      </c>
      <c r="D89" s="66">
        <f t="shared" si="4"/>
        <v>9</v>
      </c>
      <c r="E89" s="66">
        <f t="shared" si="4"/>
        <v>9</v>
      </c>
      <c r="F89" s="66">
        <f t="shared" ref="F89:M90" si="5">SUM(F65,F77)</f>
        <v>6</v>
      </c>
      <c r="G89" s="66">
        <f t="shared" si="5"/>
        <v>7</v>
      </c>
      <c r="H89" s="66">
        <f t="shared" ref="H89:K90" si="6">SUM(H65,H77)</f>
        <v>2</v>
      </c>
      <c r="I89" s="66">
        <f t="shared" si="6"/>
        <v>2</v>
      </c>
      <c r="J89" s="66">
        <f t="shared" si="6"/>
        <v>2</v>
      </c>
      <c r="K89" s="66">
        <f t="shared" si="6"/>
        <v>1</v>
      </c>
      <c r="L89" s="66">
        <f t="shared" si="5"/>
        <v>2</v>
      </c>
      <c r="M89" s="66">
        <f t="shared" si="5"/>
        <v>2</v>
      </c>
      <c r="N89" s="66">
        <f t="shared" ref="N89:S90" si="7">SUM(B83,H83,N83,B89,H89)</f>
        <v>22</v>
      </c>
      <c r="O89" s="66">
        <f t="shared" si="7"/>
        <v>22</v>
      </c>
      <c r="P89" s="66">
        <f t="shared" si="7"/>
        <v>23</v>
      </c>
      <c r="Q89" s="66">
        <f t="shared" si="7"/>
        <v>22</v>
      </c>
      <c r="R89" s="66">
        <f t="shared" si="7"/>
        <v>19</v>
      </c>
      <c r="S89" s="67">
        <f t="shared" si="7"/>
        <v>21</v>
      </c>
    </row>
    <row r="90" spans="1:22" x14ac:dyDescent="0.3">
      <c r="A90" s="43" t="s">
        <v>17</v>
      </c>
      <c r="B90" s="68">
        <f t="shared" si="4"/>
        <v>168</v>
      </c>
      <c r="C90" s="68">
        <f t="shared" si="4"/>
        <v>167</v>
      </c>
      <c r="D90" s="68">
        <f t="shared" si="4"/>
        <v>167</v>
      </c>
      <c r="E90" s="68">
        <f t="shared" si="4"/>
        <v>184</v>
      </c>
      <c r="F90" s="68">
        <f t="shared" si="5"/>
        <v>203</v>
      </c>
      <c r="G90" s="68">
        <f t="shared" si="5"/>
        <v>223</v>
      </c>
      <c r="H90" s="68">
        <f t="shared" si="6"/>
        <v>20</v>
      </c>
      <c r="I90" s="68">
        <f t="shared" si="6"/>
        <v>41</v>
      </c>
      <c r="J90" s="68">
        <f t="shared" si="6"/>
        <v>41</v>
      </c>
      <c r="K90" s="68">
        <f t="shared" si="6"/>
        <v>45</v>
      </c>
      <c r="L90" s="68">
        <f t="shared" si="5"/>
        <v>54</v>
      </c>
      <c r="M90" s="68">
        <f t="shared" si="5"/>
        <v>62</v>
      </c>
      <c r="N90" s="68">
        <f t="shared" si="7"/>
        <v>4265</v>
      </c>
      <c r="O90" s="68">
        <f t="shared" si="7"/>
        <v>4534</v>
      </c>
      <c r="P90" s="68">
        <f t="shared" si="7"/>
        <v>4887</v>
      </c>
      <c r="Q90" s="68">
        <f t="shared" si="7"/>
        <v>5159</v>
      </c>
      <c r="R90" s="68">
        <f t="shared" si="7"/>
        <v>5223</v>
      </c>
      <c r="S90" s="69">
        <f t="shared" si="7"/>
        <v>5313</v>
      </c>
    </row>
    <row r="91" spans="1:22" x14ac:dyDescent="0.3">
      <c r="A91" s="71" t="s">
        <v>50</v>
      </c>
      <c r="B91" s="70"/>
      <c r="C91" s="70"/>
      <c r="D91" s="70"/>
      <c r="E91" s="70"/>
      <c r="F91" s="70"/>
      <c r="G91" s="70"/>
      <c r="H91" s="70"/>
      <c r="I91" s="70"/>
      <c r="J91" s="70"/>
      <c r="K91" s="70"/>
      <c r="L91" s="70"/>
      <c r="M91" s="70"/>
      <c r="N91" s="70"/>
      <c r="O91" s="70"/>
      <c r="P91" s="70"/>
      <c r="Q91" s="70"/>
      <c r="R91" s="70"/>
    </row>
    <row r="92" spans="1:22" x14ac:dyDescent="0.3">
      <c r="A92" s="71"/>
      <c r="B92" s="70"/>
      <c r="C92" s="70"/>
      <c r="D92" s="70"/>
      <c r="E92" s="70"/>
      <c r="F92" s="70"/>
      <c r="G92" s="70"/>
      <c r="H92" s="70"/>
      <c r="I92" s="70"/>
      <c r="J92" s="70"/>
      <c r="K92" s="70"/>
      <c r="L92" s="70"/>
      <c r="M92" s="70"/>
      <c r="N92" s="70"/>
      <c r="O92" s="70"/>
      <c r="P92" s="70"/>
      <c r="Q92" s="70"/>
      <c r="R92" s="70"/>
    </row>
    <row r="93" spans="1:22" s="72" customFormat="1" x14ac:dyDescent="0.2">
      <c r="A93" s="373" t="s">
        <v>51</v>
      </c>
      <c r="B93" s="374"/>
      <c r="C93" s="374"/>
      <c r="D93" s="374"/>
      <c r="E93" s="374"/>
      <c r="F93" s="374"/>
      <c r="G93" s="374"/>
      <c r="H93" s="374"/>
      <c r="I93" s="374"/>
      <c r="J93" s="374"/>
      <c r="K93" s="374"/>
      <c r="L93" s="374"/>
      <c r="M93" s="374"/>
      <c r="N93" s="374"/>
      <c r="O93" s="374"/>
      <c r="P93" s="374"/>
      <c r="Q93" s="374"/>
      <c r="R93" s="374"/>
      <c r="S93" s="375"/>
    </row>
    <row r="94" spans="1:22" s="72" customFormat="1" x14ac:dyDescent="0.2">
      <c r="A94" s="73"/>
      <c r="B94" s="74"/>
      <c r="C94" s="74"/>
      <c r="D94" s="74"/>
      <c r="E94" s="74"/>
      <c r="F94" s="74"/>
      <c r="G94" s="74"/>
      <c r="H94" s="74"/>
      <c r="I94" s="74"/>
      <c r="J94" s="74"/>
      <c r="K94" s="74"/>
      <c r="L94" s="74"/>
      <c r="M94" s="74"/>
      <c r="N94" s="74"/>
      <c r="O94" s="74"/>
      <c r="P94" s="74"/>
      <c r="Q94" s="74"/>
      <c r="R94" s="74"/>
      <c r="S94" s="74"/>
      <c r="T94" s="74"/>
      <c r="U94" s="74"/>
      <c r="V94" s="74"/>
    </row>
    <row r="95" spans="1:22" s="72" customFormat="1" x14ac:dyDescent="0.3">
      <c r="A95" s="331" t="s">
        <v>52</v>
      </c>
      <c r="B95" s="376" t="s">
        <v>53</v>
      </c>
      <c r="C95" s="377"/>
      <c r="D95" s="377"/>
      <c r="E95" s="377"/>
      <c r="F95" s="377"/>
      <c r="G95" s="377"/>
      <c r="H95" s="377"/>
      <c r="I95" s="377"/>
      <c r="J95" s="377"/>
      <c r="K95" s="377"/>
      <c r="L95" s="377"/>
      <c r="M95" s="377"/>
      <c r="N95" s="377"/>
      <c r="O95" s="377"/>
      <c r="P95" s="377"/>
      <c r="Q95" s="377"/>
      <c r="R95" s="377"/>
      <c r="S95" s="378"/>
    </row>
    <row r="96" spans="1:22" s="72" customFormat="1" x14ac:dyDescent="0.3">
      <c r="A96" s="294"/>
      <c r="B96" s="376" t="s">
        <v>23</v>
      </c>
      <c r="C96" s="377"/>
      <c r="D96" s="377"/>
      <c r="E96" s="377"/>
      <c r="F96" s="377"/>
      <c r="G96" s="378"/>
      <c r="H96" s="376" t="s">
        <v>24</v>
      </c>
      <c r="I96" s="377"/>
      <c r="J96" s="377"/>
      <c r="K96" s="377"/>
      <c r="L96" s="377"/>
      <c r="M96" s="378"/>
      <c r="N96" s="376" t="s">
        <v>54</v>
      </c>
      <c r="O96" s="377"/>
      <c r="P96" s="377"/>
      <c r="Q96" s="377"/>
      <c r="R96" s="377"/>
      <c r="S96" s="378"/>
    </row>
    <row r="97" spans="1:26" s="72" customFormat="1" x14ac:dyDescent="0.2">
      <c r="A97" s="294"/>
      <c r="B97" s="75">
        <v>2013</v>
      </c>
      <c r="C97" s="75">
        <v>2014</v>
      </c>
      <c r="D97" s="76">
        <v>2015</v>
      </c>
      <c r="E97" s="76">
        <v>2016</v>
      </c>
      <c r="F97" s="75">
        <v>2017</v>
      </c>
      <c r="G97" s="75">
        <v>2018</v>
      </c>
      <c r="H97" s="75">
        <v>2013</v>
      </c>
      <c r="I97" s="75">
        <v>2014</v>
      </c>
      <c r="J97" s="76">
        <v>2015</v>
      </c>
      <c r="K97" s="76">
        <v>2016</v>
      </c>
      <c r="L97" s="75">
        <v>2017</v>
      </c>
      <c r="M97" s="75">
        <v>2018</v>
      </c>
      <c r="N97" s="75">
        <v>2013</v>
      </c>
      <c r="O97" s="75">
        <v>2014</v>
      </c>
      <c r="P97" s="76">
        <v>2015</v>
      </c>
      <c r="Q97" s="76">
        <v>2016</v>
      </c>
      <c r="R97" s="75">
        <v>2017</v>
      </c>
      <c r="S97" s="75">
        <v>2018</v>
      </c>
    </row>
    <row r="98" spans="1:26" s="72" customFormat="1" x14ac:dyDescent="0.3">
      <c r="A98" s="77" t="s">
        <v>55</v>
      </c>
      <c r="B98" s="41"/>
      <c r="C98" s="41"/>
      <c r="D98" s="41"/>
      <c r="E98" s="41"/>
      <c r="F98" s="41"/>
      <c r="G98" s="41"/>
      <c r="H98" s="79">
        <f>2144+999+934</f>
        <v>4077</v>
      </c>
      <c r="I98" s="79">
        <f>2386+981+959</f>
        <v>4326</v>
      </c>
      <c r="J98" s="41">
        <v>4613</v>
      </c>
      <c r="K98" s="41">
        <v>4548</v>
      </c>
      <c r="L98" s="41">
        <v>4775</v>
      </c>
      <c r="M98" s="41">
        <v>5013</v>
      </c>
      <c r="N98" s="79">
        <f>8+188+20</f>
        <v>216</v>
      </c>
      <c r="O98" s="79">
        <f>167+41</f>
        <v>208</v>
      </c>
      <c r="P98" s="41">
        <v>208</v>
      </c>
      <c r="Q98" s="41">
        <v>228</v>
      </c>
      <c r="R98" s="41">
        <v>241</v>
      </c>
      <c r="S98" s="42">
        <v>256</v>
      </c>
    </row>
    <row r="99" spans="1:26" s="72" customFormat="1" x14ac:dyDescent="0.3">
      <c r="A99" s="78" t="s">
        <v>56</v>
      </c>
      <c r="B99" s="79"/>
      <c r="C99" s="79"/>
      <c r="D99" s="79"/>
      <c r="E99" s="79"/>
      <c r="F99" s="79"/>
      <c r="G99" s="79"/>
      <c r="H99" s="17"/>
      <c r="I99" s="17"/>
      <c r="J99" s="17"/>
      <c r="K99" s="17"/>
      <c r="L99" s="79"/>
      <c r="M99" s="79"/>
      <c r="N99" s="79"/>
      <c r="O99" s="79"/>
      <c r="P99" s="79"/>
      <c r="Q99" s="79"/>
      <c r="R99" s="79"/>
      <c r="S99" s="80"/>
    </row>
    <row r="100" spans="1:26" s="72" customFormat="1" x14ac:dyDescent="0.3">
      <c r="A100" s="78" t="s">
        <v>57</v>
      </c>
      <c r="B100" s="79"/>
      <c r="C100" s="79"/>
      <c r="D100" s="79"/>
      <c r="E100" s="79"/>
      <c r="F100" s="79"/>
      <c r="G100" s="79"/>
      <c r="H100" s="79"/>
      <c r="I100" s="79"/>
      <c r="J100" s="79"/>
      <c r="K100" s="79"/>
      <c r="L100" s="79"/>
      <c r="M100" s="79"/>
      <c r="N100" s="79"/>
      <c r="O100" s="79"/>
      <c r="P100" s="79"/>
      <c r="Q100" s="79"/>
      <c r="R100" s="79"/>
      <c r="S100" s="80"/>
    </row>
    <row r="101" spans="1:26" s="72" customFormat="1" x14ac:dyDescent="0.3">
      <c r="A101" s="78" t="s">
        <v>58</v>
      </c>
      <c r="B101" s="79"/>
      <c r="C101" s="79"/>
      <c r="D101" s="79"/>
      <c r="E101" s="79"/>
      <c r="F101" s="79"/>
      <c r="G101" s="79"/>
      <c r="H101" s="79"/>
      <c r="I101" s="79"/>
      <c r="J101" s="79"/>
      <c r="K101" s="79"/>
      <c r="L101" s="79"/>
      <c r="M101" s="79"/>
      <c r="N101" s="79"/>
      <c r="O101" s="79"/>
      <c r="P101" s="79"/>
      <c r="Q101" s="79"/>
      <c r="R101" s="79"/>
      <c r="S101" s="80"/>
    </row>
    <row r="102" spans="1:26" s="72" customFormat="1" x14ac:dyDescent="0.3">
      <c r="A102" s="78" t="s">
        <v>59</v>
      </c>
      <c r="B102" s="79"/>
      <c r="C102" s="79"/>
      <c r="D102" s="79"/>
      <c r="E102" s="79"/>
      <c r="F102" s="79"/>
      <c r="G102" s="79"/>
      <c r="H102" s="79"/>
      <c r="I102" s="79"/>
      <c r="J102" s="79"/>
      <c r="K102" s="79"/>
      <c r="L102" s="79"/>
      <c r="M102" s="79"/>
      <c r="N102" s="79"/>
      <c r="O102" s="79"/>
      <c r="P102" s="79"/>
      <c r="Q102" s="79"/>
      <c r="R102" s="79"/>
      <c r="S102" s="80"/>
    </row>
    <row r="103" spans="1:26" s="72" customFormat="1" x14ac:dyDescent="0.3">
      <c r="A103" s="78" t="s">
        <v>60</v>
      </c>
      <c r="B103" s="79"/>
      <c r="C103" s="79"/>
      <c r="D103" s="79"/>
      <c r="E103" s="79"/>
      <c r="F103" s="79"/>
      <c r="G103" s="79"/>
      <c r="H103" s="79"/>
      <c r="I103" s="79"/>
      <c r="J103" s="79"/>
      <c r="K103" s="79"/>
      <c r="L103" s="79"/>
      <c r="M103" s="79"/>
      <c r="N103" s="79"/>
      <c r="O103" s="79"/>
      <c r="P103" s="79"/>
      <c r="Q103" s="79"/>
      <c r="R103" s="79"/>
      <c r="S103" s="80"/>
    </row>
    <row r="104" spans="1:26" s="72" customFormat="1" x14ac:dyDescent="0.3">
      <c r="A104" s="81" t="s">
        <v>61</v>
      </c>
      <c r="B104" s="79"/>
      <c r="C104" s="79"/>
      <c r="D104" s="79"/>
      <c r="E104" s="79"/>
      <c r="F104" s="79"/>
      <c r="G104" s="79"/>
      <c r="H104" s="79"/>
      <c r="I104" s="79"/>
      <c r="J104" s="79"/>
      <c r="K104" s="79"/>
      <c r="L104" s="79"/>
      <c r="M104" s="79"/>
      <c r="N104" s="79"/>
      <c r="O104" s="79"/>
      <c r="P104" s="79"/>
      <c r="Q104" s="79"/>
      <c r="R104" s="79"/>
      <c r="S104" s="80"/>
    </row>
    <row r="105" spans="1:26" s="72" customFormat="1" x14ac:dyDescent="0.3">
      <c r="A105" s="81" t="s">
        <v>62</v>
      </c>
      <c r="B105" s="79"/>
      <c r="C105" s="79"/>
      <c r="D105" s="79"/>
      <c r="E105" s="79"/>
      <c r="F105" s="79"/>
      <c r="G105" s="79"/>
      <c r="H105" s="79"/>
      <c r="I105" s="79"/>
      <c r="J105" s="79"/>
      <c r="K105" s="79"/>
      <c r="L105" s="79"/>
      <c r="M105" s="79"/>
      <c r="N105" s="79"/>
      <c r="O105" s="79"/>
      <c r="P105" s="79"/>
      <c r="Q105" s="79"/>
      <c r="R105" s="79"/>
      <c r="S105" s="80"/>
    </row>
    <row r="106" spans="1:26" s="72" customFormat="1" x14ac:dyDescent="0.3">
      <c r="A106" s="82" t="s">
        <v>47</v>
      </c>
      <c r="B106" s="68">
        <f t="shared" ref="B106:S106" si="8">SUM(B98:B105)</f>
        <v>0</v>
      </c>
      <c r="C106" s="68">
        <f t="shared" si="8"/>
        <v>0</v>
      </c>
      <c r="D106" s="68">
        <f t="shared" si="8"/>
        <v>0</v>
      </c>
      <c r="E106" s="68">
        <f t="shared" si="8"/>
        <v>0</v>
      </c>
      <c r="F106" s="68">
        <f t="shared" si="8"/>
        <v>0</v>
      </c>
      <c r="G106" s="68">
        <f t="shared" si="8"/>
        <v>0</v>
      </c>
      <c r="H106" s="68">
        <f t="shared" si="8"/>
        <v>4077</v>
      </c>
      <c r="I106" s="68">
        <f t="shared" si="8"/>
        <v>4326</v>
      </c>
      <c r="J106" s="68">
        <f t="shared" si="8"/>
        <v>4613</v>
      </c>
      <c r="K106" s="68">
        <f t="shared" si="8"/>
        <v>4548</v>
      </c>
      <c r="L106" s="68">
        <f t="shared" si="8"/>
        <v>4775</v>
      </c>
      <c r="M106" s="68">
        <f t="shared" si="8"/>
        <v>5013</v>
      </c>
      <c r="N106" s="68">
        <f t="shared" si="8"/>
        <v>216</v>
      </c>
      <c r="O106" s="68">
        <f t="shared" si="8"/>
        <v>208</v>
      </c>
      <c r="P106" s="68">
        <f t="shared" si="8"/>
        <v>208</v>
      </c>
      <c r="Q106" s="68">
        <f t="shared" si="8"/>
        <v>228</v>
      </c>
      <c r="R106" s="68">
        <f t="shared" si="8"/>
        <v>241</v>
      </c>
      <c r="S106" s="69">
        <f t="shared" si="8"/>
        <v>256</v>
      </c>
      <c r="T106" s="83"/>
    </row>
    <row r="107" spans="1:26" s="72" customFormat="1" x14ac:dyDescent="0.3">
      <c r="A107" s="84" t="s">
        <v>50</v>
      </c>
      <c r="B107" s="84"/>
      <c r="C107" s="84"/>
      <c r="D107" s="84"/>
      <c r="E107" s="84"/>
      <c r="F107" s="84"/>
      <c r="G107" s="84"/>
      <c r="H107" s="84"/>
      <c r="I107" s="84"/>
      <c r="J107" s="84"/>
      <c r="K107" s="84"/>
      <c r="L107" s="84"/>
      <c r="M107" s="84"/>
      <c r="N107" s="84"/>
      <c r="O107" s="84"/>
      <c r="P107" s="84"/>
      <c r="Q107" s="84"/>
      <c r="R107" s="84"/>
      <c r="S107" s="84"/>
      <c r="T107" s="84"/>
      <c r="U107" s="84"/>
      <c r="V107" s="84"/>
      <c r="W107" s="83"/>
      <c r="X107" s="83"/>
      <c r="Y107" s="83"/>
      <c r="Z107" s="83"/>
    </row>
    <row r="108" spans="1:26" s="72" customFormat="1" x14ac:dyDescent="0.3">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3"/>
      <c r="Y108" s="83"/>
    </row>
    <row r="109" spans="1:26" s="72" customFormat="1" x14ac:dyDescent="0.2">
      <c r="A109" s="86" t="s">
        <v>63</v>
      </c>
      <c r="B109" s="87"/>
      <c r="C109" s="87"/>
      <c r="D109" s="87"/>
      <c r="E109" s="87"/>
      <c r="F109" s="87"/>
      <c r="G109" s="87"/>
      <c r="H109" s="87"/>
      <c r="I109" s="87"/>
      <c r="J109" s="87"/>
      <c r="K109" s="87"/>
      <c r="L109" s="87"/>
      <c r="M109" s="87"/>
      <c r="N109" s="87"/>
      <c r="O109" s="87"/>
      <c r="P109" s="87"/>
      <c r="Q109" s="87"/>
      <c r="R109" s="87"/>
      <c r="S109" s="87"/>
    </row>
    <row r="110" spans="1:26" s="72" customFormat="1" x14ac:dyDescent="0.2">
      <c r="A110" s="88"/>
      <c r="B110" s="355">
        <v>2013</v>
      </c>
      <c r="C110" s="356"/>
      <c r="D110" s="356"/>
      <c r="E110" s="355">
        <v>2014</v>
      </c>
      <c r="F110" s="356"/>
      <c r="G110" s="356"/>
      <c r="H110" s="367">
        <v>2015</v>
      </c>
      <c r="I110" s="368"/>
      <c r="J110" s="369"/>
      <c r="K110" s="368">
        <v>2016</v>
      </c>
      <c r="L110" s="368"/>
      <c r="M110" s="369"/>
      <c r="N110" s="355">
        <v>2017</v>
      </c>
      <c r="O110" s="356"/>
      <c r="P110" s="356"/>
      <c r="Q110" s="355">
        <v>2018</v>
      </c>
      <c r="R110" s="356"/>
      <c r="S110" s="356"/>
    </row>
    <row r="111" spans="1:26" s="72" customFormat="1" x14ac:dyDescent="0.3">
      <c r="A111" s="88"/>
      <c r="B111" s="89" t="s">
        <v>64</v>
      </c>
      <c r="C111" s="89" t="s">
        <v>65</v>
      </c>
      <c r="D111" s="89" t="s">
        <v>66</v>
      </c>
      <c r="E111" s="89" t="s">
        <v>64</v>
      </c>
      <c r="F111" s="89" t="s">
        <v>65</v>
      </c>
      <c r="G111" s="89" t="s">
        <v>66</v>
      </c>
      <c r="H111" s="89" t="s">
        <v>64</v>
      </c>
      <c r="I111" s="89" t="s">
        <v>65</v>
      </c>
      <c r="J111" s="89" t="s">
        <v>66</v>
      </c>
      <c r="K111" s="89" t="s">
        <v>64</v>
      </c>
      <c r="L111" s="89" t="s">
        <v>65</v>
      </c>
      <c r="M111" s="89" t="s">
        <v>66</v>
      </c>
      <c r="N111" s="89" t="s">
        <v>64</v>
      </c>
      <c r="O111" s="89" t="s">
        <v>65</v>
      </c>
      <c r="P111" s="89" t="s">
        <v>66</v>
      </c>
      <c r="Q111" s="89" t="s">
        <v>64</v>
      </c>
      <c r="R111" s="89" t="s">
        <v>65</v>
      </c>
      <c r="S111" s="89" t="s">
        <v>66</v>
      </c>
    </row>
    <row r="112" spans="1:26" s="72" customFormat="1" x14ac:dyDescent="0.3">
      <c r="A112" s="77" t="s">
        <v>67</v>
      </c>
      <c r="B112" s="90">
        <v>77</v>
      </c>
      <c r="C112" s="90">
        <v>92</v>
      </c>
      <c r="D112" s="91">
        <f>SUM(B112:C112)</f>
        <v>169</v>
      </c>
      <c r="E112" s="90">
        <v>83</v>
      </c>
      <c r="F112" s="90">
        <v>94</v>
      </c>
      <c r="G112" s="91">
        <f>SUM(E112:F112)</f>
        <v>177</v>
      </c>
      <c r="H112" s="92">
        <v>80</v>
      </c>
      <c r="I112" s="92">
        <v>94</v>
      </c>
      <c r="J112" s="91">
        <v>174</v>
      </c>
      <c r="K112" s="90">
        <v>80</v>
      </c>
      <c r="L112" s="90">
        <v>94</v>
      </c>
      <c r="M112" s="91">
        <f>SUM(K112:L112)</f>
        <v>174</v>
      </c>
      <c r="N112" s="90">
        <v>82</v>
      </c>
      <c r="O112" s="90">
        <v>97</v>
      </c>
      <c r="P112" s="91">
        <f>SUM(N112:O112)</f>
        <v>179</v>
      </c>
      <c r="Q112" s="90">
        <v>82</v>
      </c>
      <c r="R112" s="90">
        <v>97</v>
      </c>
      <c r="S112" s="93">
        <f>SUM(Q112:R112)</f>
        <v>179</v>
      </c>
    </row>
    <row r="113" spans="1:28" s="72" customFormat="1" x14ac:dyDescent="0.3">
      <c r="A113" s="94" t="s">
        <v>68</v>
      </c>
      <c r="B113" s="95">
        <v>109</v>
      </c>
      <c r="C113" s="95">
        <v>180</v>
      </c>
      <c r="D113" s="96">
        <f>SUM(B113:C113)</f>
        <v>289</v>
      </c>
      <c r="E113" s="95">
        <v>117</v>
      </c>
      <c r="F113" s="95">
        <v>165</v>
      </c>
      <c r="G113" s="96">
        <f>SUM(E113:F113)</f>
        <v>282</v>
      </c>
      <c r="H113" s="97">
        <v>120</v>
      </c>
      <c r="I113" s="97">
        <v>186</v>
      </c>
      <c r="J113" s="96">
        <f>SUM(H113:I113)</f>
        <v>306</v>
      </c>
      <c r="K113" s="95">
        <v>120</v>
      </c>
      <c r="L113" s="95">
        <v>186</v>
      </c>
      <c r="M113" s="96">
        <f>SUM(K113:L113)</f>
        <v>306</v>
      </c>
      <c r="N113" s="95">
        <v>94</v>
      </c>
      <c r="O113" s="95">
        <v>156</v>
      </c>
      <c r="P113" s="96">
        <f>SUM(N113:O113)</f>
        <v>250</v>
      </c>
      <c r="Q113" s="95">
        <v>95</v>
      </c>
      <c r="R113" s="95">
        <v>158</v>
      </c>
      <c r="S113" s="98">
        <f>SUM(Q113:R113)</f>
        <v>253</v>
      </c>
    </row>
    <row r="114" spans="1:28" s="72" customFormat="1" x14ac:dyDescent="0.3">
      <c r="A114" s="78" t="s">
        <v>69</v>
      </c>
      <c r="B114" s="96">
        <f>SUM(B112:B113)</f>
        <v>186</v>
      </c>
      <c r="C114" s="96">
        <f>SUM(C112:C113)</f>
        <v>272</v>
      </c>
      <c r="D114" s="96">
        <f>SUM(B114:C114)</f>
        <v>458</v>
      </c>
      <c r="E114" s="96">
        <f>SUM(E112:E113)</f>
        <v>200</v>
      </c>
      <c r="F114" s="96">
        <f>SUM(F112:F113)</f>
        <v>259</v>
      </c>
      <c r="G114" s="96">
        <f>SUM(E114:F114)</f>
        <v>459</v>
      </c>
      <c r="H114" s="96">
        <f>SUM(H112:H113)</f>
        <v>200</v>
      </c>
      <c r="I114" s="96">
        <f>SUM(I112:I113)</f>
        <v>280</v>
      </c>
      <c r="J114" s="96">
        <f>SUM(H114:I114)</f>
        <v>480</v>
      </c>
      <c r="K114" s="96">
        <f>SUM(K112:K113)</f>
        <v>200</v>
      </c>
      <c r="L114" s="96">
        <f>SUM(L112:L113)</f>
        <v>280</v>
      </c>
      <c r="M114" s="96">
        <f>SUM(K114:L114)</f>
        <v>480</v>
      </c>
      <c r="N114" s="96">
        <f>SUM(N112:N113)</f>
        <v>176</v>
      </c>
      <c r="O114" s="96">
        <f>SUM(O112:O113)</f>
        <v>253</v>
      </c>
      <c r="P114" s="96">
        <f>SUM(N114:O114)</f>
        <v>429</v>
      </c>
      <c r="Q114" s="96">
        <f>SUM(Q112:Q113)</f>
        <v>177</v>
      </c>
      <c r="R114" s="96">
        <f>SUM(R112:R113)</f>
        <v>255</v>
      </c>
      <c r="S114" s="98">
        <f>SUM(Q114:R114)</f>
        <v>432</v>
      </c>
    </row>
    <row r="115" spans="1:28" s="72" customFormat="1" x14ac:dyDescent="0.3">
      <c r="A115" s="99" t="s">
        <v>70</v>
      </c>
      <c r="B115" s="100">
        <f t="shared" ref="B115:S115" si="9">IFERROR(B112*100/B114,"")</f>
        <v>41.397849462365592</v>
      </c>
      <c r="C115" s="100">
        <f t="shared" si="9"/>
        <v>33.823529411764703</v>
      </c>
      <c r="D115" s="100">
        <f t="shared" si="9"/>
        <v>36.89956331877729</v>
      </c>
      <c r="E115" s="100">
        <f t="shared" si="9"/>
        <v>41.5</v>
      </c>
      <c r="F115" s="100">
        <f t="shared" si="9"/>
        <v>36.293436293436294</v>
      </c>
      <c r="G115" s="100">
        <f t="shared" si="9"/>
        <v>38.562091503267972</v>
      </c>
      <c r="H115" s="100">
        <f t="shared" si="9"/>
        <v>40</v>
      </c>
      <c r="I115" s="100">
        <f t="shared" si="9"/>
        <v>33.571428571428569</v>
      </c>
      <c r="J115" s="100">
        <f t="shared" si="9"/>
        <v>36.25</v>
      </c>
      <c r="K115" s="100">
        <f t="shared" si="9"/>
        <v>40</v>
      </c>
      <c r="L115" s="100">
        <f t="shared" si="9"/>
        <v>33.571428571428569</v>
      </c>
      <c r="M115" s="100">
        <f t="shared" si="9"/>
        <v>36.25</v>
      </c>
      <c r="N115" s="100">
        <f t="shared" si="9"/>
        <v>46.590909090909093</v>
      </c>
      <c r="O115" s="100">
        <f t="shared" si="9"/>
        <v>38.339920948616601</v>
      </c>
      <c r="P115" s="100">
        <f t="shared" si="9"/>
        <v>41.724941724941722</v>
      </c>
      <c r="Q115" s="100">
        <f t="shared" si="9"/>
        <v>46.327683615819211</v>
      </c>
      <c r="R115" s="100">
        <f t="shared" si="9"/>
        <v>38.03921568627451</v>
      </c>
      <c r="S115" s="101">
        <f t="shared" si="9"/>
        <v>41.435185185185183</v>
      </c>
    </row>
    <row r="116" spans="1:28" s="72" customFormat="1" x14ac:dyDescent="0.2">
      <c r="A116" s="370" t="s">
        <v>50</v>
      </c>
      <c r="B116" s="370"/>
      <c r="C116" s="370"/>
      <c r="D116" s="370"/>
      <c r="E116" s="370"/>
      <c r="F116" s="370"/>
      <c r="G116" s="370"/>
      <c r="H116" s="370"/>
      <c r="I116" s="370"/>
      <c r="J116" s="370"/>
      <c r="K116" s="370"/>
      <c r="L116" s="370"/>
      <c r="M116" s="370"/>
      <c r="N116" s="370"/>
      <c r="O116" s="370"/>
      <c r="P116" s="370"/>
      <c r="Q116" s="370"/>
      <c r="R116" s="370"/>
      <c r="S116" s="370"/>
      <c r="T116" s="370"/>
      <c r="U116" s="370"/>
      <c r="V116" s="370"/>
      <c r="Z116" s="102"/>
      <c r="AA116" s="102"/>
      <c r="AB116" s="102"/>
    </row>
    <row r="117" spans="1:28" s="72" customFormat="1" x14ac:dyDescent="0.2">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row>
    <row r="118" spans="1:28" s="72" customFormat="1" x14ac:dyDescent="0.2">
      <c r="A118" s="371" t="s">
        <v>71</v>
      </c>
      <c r="B118" s="355">
        <v>2013</v>
      </c>
      <c r="C118" s="356"/>
      <c r="D118" s="356"/>
      <c r="E118" s="355">
        <v>2014</v>
      </c>
      <c r="F118" s="356"/>
      <c r="G118" s="356"/>
      <c r="H118" s="367">
        <v>2015</v>
      </c>
      <c r="I118" s="368"/>
      <c r="J118" s="369"/>
      <c r="K118" s="368">
        <v>2016</v>
      </c>
      <c r="L118" s="368"/>
      <c r="M118" s="369"/>
      <c r="N118" s="355">
        <v>2017</v>
      </c>
      <c r="O118" s="356"/>
      <c r="P118" s="356"/>
      <c r="Q118" s="355">
        <v>2018</v>
      </c>
      <c r="R118" s="356"/>
      <c r="S118" s="356"/>
    </row>
    <row r="119" spans="1:28" s="72" customFormat="1" x14ac:dyDescent="0.3">
      <c r="A119" s="372"/>
      <c r="B119" s="89" t="s">
        <v>64</v>
      </c>
      <c r="C119" s="89" t="s">
        <v>65</v>
      </c>
      <c r="D119" s="89" t="s">
        <v>66</v>
      </c>
      <c r="E119" s="89" t="s">
        <v>64</v>
      </c>
      <c r="F119" s="89" t="s">
        <v>65</v>
      </c>
      <c r="G119" s="89" t="s">
        <v>66</v>
      </c>
      <c r="H119" s="89" t="s">
        <v>64</v>
      </c>
      <c r="I119" s="89" t="s">
        <v>65</v>
      </c>
      <c r="J119" s="89" t="s">
        <v>66</v>
      </c>
      <c r="K119" s="89" t="s">
        <v>64</v>
      </c>
      <c r="L119" s="89" t="s">
        <v>65</v>
      </c>
      <c r="M119" s="89" t="s">
        <v>66</v>
      </c>
      <c r="N119" s="89" t="s">
        <v>64</v>
      </c>
      <c r="O119" s="89" t="s">
        <v>65</v>
      </c>
      <c r="P119" s="89" t="s">
        <v>66</v>
      </c>
      <c r="Q119" s="89" t="s">
        <v>64</v>
      </c>
      <c r="R119" s="89" t="s">
        <v>65</v>
      </c>
      <c r="S119" s="89" t="s">
        <v>66</v>
      </c>
    </row>
    <row r="120" spans="1:28" s="72" customFormat="1" x14ac:dyDescent="0.3">
      <c r="A120" s="104" t="s">
        <v>25</v>
      </c>
      <c r="B120" s="90"/>
      <c r="C120" s="90"/>
      <c r="D120" s="91">
        <f t="shared" ref="D120:D129" si="10">+SUM(B120:C120)</f>
        <v>0</v>
      </c>
      <c r="E120" s="90"/>
      <c r="F120" s="90"/>
      <c r="G120" s="91">
        <f t="shared" ref="G120:G122" si="11">+SUM(E120:F120)</f>
        <v>0</v>
      </c>
      <c r="H120" s="92"/>
      <c r="I120" s="92"/>
      <c r="J120" s="91">
        <f>SUM(H120:I120)</f>
        <v>0</v>
      </c>
      <c r="K120" s="90"/>
      <c r="L120" s="90"/>
      <c r="M120" s="91">
        <f t="shared" ref="M120:M129" si="12">+SUM(K120:L120)</f>
        <v>0</v>
      </c>
      <c r="N120" s="90"/>
      <c r="O120" s="90"/>
      <c r="P120" s="91">
        <f t="shared" ref="P120:P122" si="13">+SUM(N120:O120)</f>
        <v>0</v>
      </c>
      <c r="Q120" s="90"/>
      <c r="R120" s="90"/>
      <c r="S120" s="93">
        <f>+SUM(Q120:R120)</f>
        <v>0</v>
      </c>
    </row>
    <row r="121" spans="1:28" s="72" customFormat="1" x14ac:dyDescent="0.3">
      <c r="A121" s="105" t="s">
        <v>26</v>
      </c>
      <c r="B121" s="95">
        <v>47</v>
      </c>
      <c r="C121" s="95">
        <v>61</v>
      </c>
      <c r="D121" s="96">
        <f t="shared" si="10"/>
        <v>108</v>
      </c>
      <c r="E121" s="95">
        <v>48</v>
      </c>
      <c r="F121" s="95">
        <v>88</v>
      </c>
      <c r="G121" s="96">
        <f t="shared" si="11"/>
        <v>136</v>
      </c>
      <c r="H121" s="97">
        <v>29</v>
      </c>
      <c r="I121" s="97">
        <v>36</v>
      </c>
      <c r="J121" s="96">
        <f t="shared" ref="J121:J122" si="14">SUM(H121:I121)</f>
        <v>65</v>
      </c>
      <c r="K121" s="95">
        <v>29</v>
      </c>
      <c r="L121" s="95">
        <v>36</v>
      </c>
      <c r="M121" s="96">
        <f t="shared" si="12"/>
        <v>65</v>
      </c>
      <c r="N121" s="95">
        <v>27</v>
      </c>
      <c r="O121" s="95">
        <v>35</v>
      </c>
      <c r="P121" s="96">
        <f t="shared" si="13"/>
        <v>62</v>
      </c>
      <c r="Q121" s="95">
        <v>27</v>
      </c>
      <c r="R121" s="95">
        <v>35</v>
      </c>
      <c r="S121" s="98">
        <f t="shared" ref="S121:S122" si="15">+SUM(Q121:R121)</f>
        <v>62</v>
      </c>
    </row>
    <row r="122" spans="1:28" s="72" customFormat="1" x14ac:dyDescent="0.3">
      <c r="A122" s="105" t="s">
        <v>27</v>
      </c>
      <c r="B122" s="95">
        <v>86</v>
      </c>
      <c r="C122" s="95">
        <v>108</v>
      </c>
      <c r="D122" s="96">
        <f t="shared" si="10"/>
        <v>194</v>
      </c>
      <c r="E122" s="95">
        <v>106</v>
      </c>
      <c r="F122" s="95">
        <v>136</v>
      </c>
      <c r="G122" s="96">
        <f t="shared" si="11"/>
        <v>242</v>
      </c>
      <c r="H122" s="97">
        <v>48</v>
      </c>
      <c r="I122" s="97">
        <v>57</v>
      </c>
      <c r="J122" s="96">
        <f t="shared" si="14"/>
        <v>105</v>
      </c>
      <c r="K122" s="95">
        <v>48</v>
      </c>
      <c r="L122" s="95">
        <v>57</v>
      </c>
      <c r="M122" s="96">
        <f t="shared" si="12"/>
        <v>105</v>
      </c>
      <c r="N122" s="95">
        <v>50</v>
      </c>
      <c r="O122" s="95">
        <v>58</v>
      </c>
      <c r="P122" s="96">
        <f t="shared" si="13"/>
        <v>108</v>
      </c>
      <c r="Q122" s="95">
        <v>50</v>
      </c>
      <c r="R122" s="95">
        <v>58</v>
      </c>
      <c r="S122" s="98">
        <f t="shared" si="15"/>
        <v>108</v>
      </c>
    </row>
    <row r="123" spans="1:28" s="72" customFormat="1" x14ac:dyDescent="0.3">
      <c r="A123" s="106" t="s">
        <v>54</v>
      </c>
      <c r="B123" s="107">
        <f t="shared" ref="B123:M123" si="16">SUM(B120:B122)</f>
        <v>133</v>
      </c>
      <c r="C123" s="107">
        <f t="shared" si="16"/>
        <v>169</v>
      </c>
      <c r="D123" s="107">
        <f t="shared" si="16"/>
        <v>302</v>
      </c>
      <c r="E123" s="107">
        <f t="shared" si="16"/>
        <v>154</v>
      </c>
      <c r="F123" s="107">
        <f>SUM(F120:F122)</f>
        <v>224</v>
      </c>
      <c r="G123" s="107">
        <f t="shared" si="16"/>
        <v>378</v>
      </c>
      <c r="H123" s="107">
        <f>SUM(H120:H122)</f>
        <v>77</v>
      </c>
      <c r="I123" s="107">
        <f>SUM(I120:I122)</f>
        <v>93</v>
      </c>
      <c r="J123" s="107">
        <f t="shared" si="16"/>
        <v>170</v>
      </c>
      <c r="K123" s="107">
        <f t="shared" si="16"/>
        <v>77</v>
      </c>
      <c r="L123" s="107">
        <f t="shared" si="16"/>
        <v>93</v>
      </c>
      <c r="M123" s="107">
        <f t="shared" si="16"/>
        <v>170</v>
      </c>
      <c r="N123" s="107">
        <f>SUM(N120:N122)</f>
        <v>77</v>
      </c>
      <c r="O123" s="107">
        <f>SUM(O120:O122)</f>
        <v>93</v>
      </c>
      <c r="P123" s="107">
        <f t="shared" ref="P123:S123" si="17">SUM(P120:P122)</f>
        <v>170</v>
      </c>
      <c r="Q123" s="107">
        <f t="shared" si="17"/>
        <v>77</v>
      </c>
      <c r="R123" s="107">
        <f t="shared" si="17"/>
        <v>93</v>
      </c>
      <c r="S123" s="108">
        <f t="shared" si="17"/>
        <v>170</v>
      </c>
    </row>
    <row r="124" spans="1:28" s="72" customFormat="1" x14ac:dyDescent="0.3">
      <c r="A124" s="106" t="s">
        <v>72</v>
      </c>
      <c r="B124" s="95">
        <v>132</v>
      </c>
      <c r="C124" s="95">
        <v>164</v>
      </c>
      <c r="D124" s="96">
        <f>SUM(B124:C124)</f>
        <v>296</v>
      </c>
      <c r="E124" s="95">
        <v>130</v>
      </c>
      <c r="F124" s="95">
        <v>162</v>
      </c>
      <c r="G124" s="96">
        <f>SUM(E124:F124)</f>
        <v>292</v>
      </c>
      <c r="H124" s="97">
        <v>29</v>
      </c>
      <c r="I124" s="97">
        <v>36</v>
      </c>
      <c r="J124" s="96">
        <f>SUM(H124:I124)</f>
        <v>65</v>
      </c>
      <c r="K124" s="95">
        <v>29</v>
      </c>
      <c r="L124" s="95">
        <v>36</v>
      </c>
      <c r="M124" s="96">
        <f>SUM(K124:L124)</f>
        <v>65</v>
      </c>
      <c r="N124" s="95">
        <v>27</v>
      </c>
      <c r="O124" s="95">
        <v>35</v>
      </c>
      <c r="P124" s="96">
        <f>SUM(N124:O124)</f>
        <v>62</v>
      </c>
      <c r="Q124" s="95">
        <v>27</v>
      </c>
      <c r="R124" s="95">
        <v>35</v>
      </c>
      <c r="S124" s="98">
        <f>SUM(Q124:R124)</f>
        <v>62</v>
      </c>
    </row>
    <row r="125" spans="1:28" s="72" customFormat="1" x14ac:dyDescent="0.3">
      <c r="A125" s="106" t="s">
        <v>73</v>
      </c>
      <c r="B125" s="95">
        <v>81</v>
      </c>
      <c r="C125" s="95">
        <v>99</v>
      </c>
      <c r="D125" s="96">
        <f>SUM(B125:C125)</f>
        <v>180</v>
      </c>
      <c r="E125" s="95">
        <v>79</v>
      </c>
      <c r="F125" s="95">
        <v>102</v>
      </c>
      <c r="G125" s="96">
        <f>SUM(E125:F125)</f>
        <v>181</v>
      </c>
      <c r="H125" s="97">
        <v>48</v>
      </c>
      <c r="I125" s="97">
        <v>57</v>
      </c>
      <c r="J125" s="96">
        <f>SUM(H125:I125)</f>
        <v>105</v>
      </c>
      <c r="K125" s="95">
        <v>48</v>
      </c>
      <c r="L125" s="95">
        <v>57</v>
      </c>
      <c r="M125" s="96">
        <f>SUM(K125:L125)</f>
        <v>105</v>
      </c>
      <c r="N125" s="95">
        <v>50</v>
      </c>
      <c r="O125" s="95">
        <v>58</v>
      </c>
      <c r="P125" s="96">
        <f>SUM(N125:O125)</f>
        <v>108</v>
      </c>
      <c r="Q125" s="95">
        <v>50</v>
      </c>
      <c r="R125" s="95">
        <v>58</v>
      </c>
      <c r="S125" s="98">
        <f>SUM(Q125:R125)</f>
        <v>108</v>
      </c>
    </row>
    <row r="126" spans="1:28" s="72" customFormat="1" x14ac:dyDescent="0.3">
      <c r="A126" s="105" t="s">
        <v>74</v>
      </c>
      <c r="B126" s="95">
        <v>44</v>
      </c>
      <c r="C126" s="95">
        <v>36</v>
      </c>
      <c r="D126" s="96">
        <f t="shared" si="10"/>
        <v>80</v>
      </c>
      <c r="E126" s="95">
        <v>45</v>
      </c>
      <c r="F126" s="95">
        <v>54</v>
      </c>
      <c r="G126" s="96">
        <f t="shared" ref="G126:G129" si="18">+SUM(E126:F126)</f>
        <v>99</v>
      </c>
      <c r="H126" s="97">
        <v>30</v>
      </c>
      <c r="I126" s="97">
        <v>25</v>
      </c>
      <c r="J126" s="96">
        <f>+SUM(H126:I126)</f>
        <v>55</v>
      </c>
      <c r="K126" s="95">
        <v>30</v>
      </c>
      <c r="L126" s="95">
        <v>25</v>
      </c>
      <c r="M126" s="96">
        <f t="shared" si="12"/>
        <v>55</v>
      </c>
      <c r="N126" s="95">
        <v>31</v>
      </c>
      <c r="O126" s="95">
        <v>26</v>
      </c>
      <c r="P126" s="96">
        <f t="shared" ref="P126:P129" si="19">+SUM(N126:O126)</f>
        <v>57</v>
      </c>
      <c r="Q126" s="95">
        <v>31</v>
      </c>
      <c r="R126" s="95">
        <v>26</v>
      </c>
      <c r="S126" s="98">
        <f t="shared" ref="S126:S129" si="20">+SUM(Q126:R126)</f>
        <v>57</v>
      </c>
    </row>
    <row r="127" spans="1:28" s="72" customFormat="1" x14ac:dyDescent="0.3">
      <c r="A127" s="105" t="s">
        <v>75</v>
      </c>
      <c r="B127" s="95">
        <v>84</v>
      </c>
      <c r="C127" s="95">
        <v>105</v>
      </c>
      <c r="D127" s="96">
        <f t="shared" si="10"/>
        <v>189</v>
      </c>
      <c r="E127" s="95">
        <v>88</v>
      </c>
      <c r="F127" s="95">
        <v>112</v>
      </c>
      <c r="G127" s="96">
        <f t="shared" si="18"/>
        <v>200</v>
      </c>
      <c r="H127" s="97">
        <v>55</v>
      </c>
      <c r="I127" s="97">
        <v>63</v>
      </c>
      <c r="J127" s="96">
        <f>+SUM(H127:I127)</f>
        <v>118</v>
      </c>
      <c r="K127" s="95">
        <v>55</v>
      </c>
      <c r="L127" s="95">
        <v>63</v>
      </c>
      <c r="M127" s="96">
        <f t="shared" si="12"/>
        <v>118</v>
      </c>
      <c r="N127" s="95">
        <v>57</v>
      </c>
      <c r="O127" s="95">
        <v>65</v>
      </c>
      <c r="P127" s="96">
        <f t="shared" si="19"/>
        <v>122</v>
      </c>
      <c r="Q127" s="95">
        <v>57</v>
      </c>
      <c r="R127" s="95">
        <v>65</v>
      </c>
      <c r="S127" s="98">
        <f t="shared" si="20"/>
        <v>122</v>
      </c>
    </row>
    <row r="128" spans="1:28" s="72" customFormat="1" x14ac:dyDescent="0.3">
      <c r="A128" s="106" t="s">
        <v>76</v>
      </c>
      <c r="B128" s="95">
        <v>167</v>
      </c>
      <c r="C128" s="95">
        <v>156</v>
      </c>
      <c r="D128" s="96">
        <f t="shared" si="10"/>
        <v>323</v>
      </c>
      <c r="E128" s="95">
        <v>152</v>
      </c>
      <c r="F128" s="95">
        <v>170</v>
      </c>
      <c r="G128" s="96">
        <f t="shared" si="18"/>
        <v>322</v>
      </c>
      <c r="H128" s="97">
        <v>72</v>
      </c>
      <c r="I128" s="97">
        <v>85</v>
      </c>
      <c r="J128" s="96">
        <f>+SUM(H128:I128)</f>
        <v>157</v>
      </c>
      <c r="K128" s="95">
        <v>72</v>
      </c>
      <c r="L128" s="95">
        <v>85</v>
      </c>
      <c r="M128" s="96">
        <f t="shared" si="12"/>
        <v>157</v>
      </c>
      <c r="N128" s="95">
        <v>75</v>
      </c>
      <c r="O128" s="95">
        <v>90</v>
      </c>
      <c r="P128" s="96">
        <f t="shared" si="19"/>
        <v>165</v>
      </c>
      <c r="Q128" s="95">
        <v>75</v>
      </c>
      <c r="R128" s="95">
        <v>90</v>
      </c>
      <c r="S128" s="98">
        <f t="shared" si="20"/>
        <v>165</v>
      </c>
    </row>
    <row r="129" spans="1:19" s="72" customFormat="1" ht="33" x14ac:dyDescent="0.3">
      <c r="A129" s="109" t="s">
        <v>77</v>
      </c>
      <c r="B129" s="110">
        <v>200</v>
      </c>
      <c r="C129" s="110">
        <v>218</v>
      </c>
      <c r="D129" s="100">
        <f t="shared" si="10"/>
        <v>418</v>
      </c>
      <c r="E129" s="110">
        <v>121</v>
      </c>
      <c r="F129" s="110">
        <v>142</v>
      </c>
      <c r="G129" s="100">
        <f t="shared" si="18"/>
        <v>263</v>
      </c>
      <c r="H129" s="111">
        <v>70</v>
      </c>
      <c r="I129" s="111">
        <v>86</v>
      </c>
      <c r="J129" s="100">
        <f>+SUM(H129:I129)</f>
        <v>156</v>
      </c>
      <c r="K129" s="110">
        <v>70</v>
      </c>
      <c r="L129" s="110">
        <v>86</v>
      </c>
      <c r="M129" s="100">
        <f t="shared" si="12"/>
        <v>156</v>
      </c>
      <c r="N129" s="110">
        <v>75</v>
      </c>
      <c r="O129" s="110">
        <v>90</v>
      </c>
      <c r="P129" s="100">
        <f t="shared" si="19"/>
        <v>165</v>
      </c>
      <c r="Q129" s="110">
        <v>75</v>
      </c>
      <c r="R129" s="110">
        <v>90</v>
      </c>
      <c r="S129" s="101">
        <f t="shared" si="20"/>
        <v>165</v>
      </c>
    </row>
    <row r="130" spans="1:19" s="72" customFormat="1" ht="14.25" x14ac:dyDescent="0.2">
      <c r="A130" s="112"/>
    </row>
    <row r="131" spans="1:19" s="72" customFormat="1" x14ac:dyDescent="0.2">
      <c r="A131" s="365" t="s">
        <v>78</v>
      </c>
      <c r="B131" s="355">
        <v>2013</v>
      </c>
      <c r="C131" s="356"/>
      <c r="D131" s="356"/>
      <c r="E131" s="355">
        <v>2014</v>
      </c>
      <c r="F131" s="356"/>
      <c r="G131" s="356"/>
      <c r="H131" s="367">
        <v>2015</v>
      </c>
      <c r="I131" s="368"/>
      <c r="J131" s="369"/>
      <c r="K131" s="368">
        <v>2016</v>
      </c>
      <c r="L131" s="368"/>
      <c r="M131" s="369"/>
      <c r="N131" s="355">
        <v>2017</v>
      </c>
      <c r="O131" s="356"/>
      <c r="P131" s="356"/>
      <c r="Q131" s="355">
        <v>2018</v>
      </c>
      <c r="R131" s="356"/>
      <c r="S131" s="356"/>
    </row>
    <row r="132" spans="1:19" s="72" customFormat="1" x14ac:dyDescent="0.3">
      <c r="A132" s="366"/>
      <c r="B132" s="113" t="s">
        <v>79</v>
      </c>
      <c r="C132" s="113" t="s">
        <v>80</v>
      </c>
      <c r="D132" s="113" t="s">
        <v>81</v>
      </c>
      <c r="E132" s="113" t="s">
        <v>79</v>
      </c>
      <c r="F132" s="113" t="s">
        <v>80</v>
      </c>
      <c r="G132" s="113" t="s">
        <v>81</v>
      </c>
      <c r="H132" s="113" t="s">
        <v>79</v>
      </c>
      <c r="I132" s="113" t="s">
        <v>80</v>
      </c>
      <c r="J132" s="113" t="s">
        <v>81</v>
      </c>
      <c r="K132" s="113" t="s">
        <v>79</v>
      </c>
      <c r="L132" s="113" t="s">
        <v>80</v>
      </c>
      <c r="M132" s="114" t="s">
        <v>81</v>
      </c>
      <c r="N132" s="113" t="s">
        <v>79</v>
      </c>
      <c r="O132" s="113" t="s">
        <v>80</v>
      </c>
      <c r="P132" s="113" t="s">
        <v>81</v>
      </c>
      <c r="Q132" s="113" t="s">
        <v>79</v>
      </c>
      <c r="R132" s="113" t="s">
        <v>80</v>
      </c>
      <c r="S132" s="115" t="s">
        <v>81</v>
      </c>
    </row>
    <row r="133" spans="1:19" s="72" customFormat="1" x14ac:dyDescent="0.3">
      <c r="A133" s="116" t="s">
        <v>25</v>
      </c>
      <c r="B133" s="117">
        <f t="shared" ref="B133:S136" si="21">IFERROR(B120*100/B$112,"")</f>
        <v>0</v>
      </c>
      <c r="C133" s="117">
        <f t="shared" si="21"/>
        <v>0</v>
      </c>
      <c r="D133" s="117">
        <f t="shared" si="21"/>
        <v>0</v>
      </c>
      <c r="E133" s="117">
        <f t="shared" si="21"/>
        <v>0</v>
      </c>
      <c r="F133" s="117">
        <f t="shared" si="21"/>
        <v>0</v>
      </c>
      <c r="G133" s="117">
        <f t="shared" si="21"/>
        <v>0</v>
      </c>
      <c r="H133" s="117">
        <f t="shared" si="21"/>
        <v>0</v>
      </c>
      <c r="I133" s="117">
        <f t="shared" si="21"/>
        <v>0</v>
      </c>
      <c r="J133" s="117">
        <f t="shared" si="21"/>
        <v>0</v>
      </c>
      <c r="K133" s="117">
        <f t="shared" si="21"/>
        <v>0</v>
      </c>
      <c r="L133" s="117">
        <f t="shared" si="21"/>
        <v>0</v>
      </c>
      <c r="M133" s="117">
        <f t="shared" si="21"/>
        <v>0</v>
      </c>
      <c r="N133" s="117">
        <f t="shared" si="21"/>
        <v>0</v>
      </c>
      <c r="O133" s="117">
        <f t="shared" si="21"/>
        <v>0</v>
      </c>
      <c r="P133" s="117">
        <f t="shared" si="21"/>
        <v>0</v>
      </c>
      <c r="Q133" s="117">
        <f t="shared" si="21"/>
        <v>0</v>
      </c>
      <c r="R133" s="117">
        <f t="shared" si="21"/>
        <v>0</v>
      </c>
      <c r="S133" s="118">
        <f t="shared" si="21"/>
        <v>0</v>
      </c>
    </row>
    <row r="134" spans="1:19" s="72" customFormat="1" x14ac:dyDescent="0.3">
      <c r="A134" s="119" t="s">
        <v>26</v>
      </c>
      <c r="B134" s="120">
        <f t="shared" si="21"/>
        <v>61.038961038961041</v>
      </c>
      <c r="C134" s="120">
        <f t="shared" si="21"/>
        <v>66.304347826086953</v>
      </c>
      <c r="D134" s="120">
        <f t="shared" si="21"/>
        <v>63.905325443786985</v>
      </c>
      <c r="E134" s="120">
        <f t="shared" si="21"/>
        <v>57.831325301204821</v>
      </c>
      <c r="F134" s="120">
        <f t="shared" si="21"/>
        <v>93.61702127659575</v>
      </c>
      <c r="G134" s="120">
        <f t="shared" si="21"/>
        <v>76.836158192090394</v>
      </c>
      <c r="H134" s="120">
        <f t="shared" si="21"/>
        <v>36.25</v>
      </c>
      <c r="I134" s="120">
        <f t="shared" si="21"/>
        <v>38.297872340425535</v>
      </c>
      <c r="J134" s="120">
        <f t="shared" si="21"/>
        <v>37.356321839080458</v>
      </c>
      <c r="K134" s="120">
        <f t="shared" si="21"/>
        <v>36.25</v>
      </c>
      <c r="L134" s="120">
        <f t="shared" si="21"/>
        <v>38.297872340425535</v>
      </c>
      <c r="M134" s="120">
        <f t="shared" si="21"/>
        <v>37.356321839080458</v>
      </c>
      <c r="N134" s="120">
        <f t="shared" si="21"/>
        <v>32.926829268292686</v>
      </c>
      <c r="O134" s="120">
        <f t="shared" si="21"/>
        <v>36.082474226804123</v>
      </c>
      <c r="P134" s="120">
        <f t="shared" si="21"/>
        <v>34.63687150837989</v>
      </c>
      <c r="Q134" s="120">
        <f t="shared" si="21"/>
        <v>32.926829268292686</v>
      </c>
      <c r="R134" s="120">
        <f t="shared" si="21"/>
        <v>36.082474226804123</v>
      </c>
      <c r="S134" s="121">
        <f t="shared" si="21"/>
        <v>34.63687150837989</v>
      </c>
    </row>
    <row r="135" spans="1:19" s="72" customFormat="1" x14ac:dyDescent="0.3">
      <c r="A135" s="119" t="s">
        <v>27</v>
      </c>
      <c r="B135" s="120">
        <f t="shared" si="21"/>
        <v>111.68831168831169</v>
      </c>
      <c r="C135" s="120">
        <f t="shared" si="21"/>
        <v>117.39130434782609</v>
      </c>
      <c r="D135" s="120">
        <f t="shared" si="21"/>
        <v>114.79289940828403</v>
      </c>
      <c r="E135" s="120">
        <f t="shared" si="21"/>
        <v>127.71084337349397</v>
      </c>
      <c r="F135" s="120">
        <f t="shared" si="21"/>
        <v>144.68085106382978</v>
      </c>
      <c r="G135" s="120">
        <f t="shared" si="21"/>
        <v>136.72316384180792</v>
      </c>
      <c r="H135" s="120">
        <f t="shared" si="21"/>
        <v>60</v>
      </c>
      <c r="I135" s="120">
        <f t="shared" si="21"/>
        <v>60.638297872340424</v>
      </c>
      <c r="J135" s="120">
        <f t="shared" si="21"/>
        <v>60.344827586206897</v>
      </c>
      <c r="K135" s="120">
        <f t="shared" si="21"/>
        <v>60</v>
      </c>
      <c r="L135" s="120">
        <f t="shared" si="21"/>
        <v>60.638297872340424</v>
      </c>
      <c r="M135" s="120">
        <f t="shared" si="21"/>
        <v>60.344827586206897</v>
      </c>
      <c r="N135" s="120">
        <f t="shared" si="21"/>
        <v>60.975609756097562</v>
      </c>
      <c r="O135" s="120">
        <f t="shared" si="21"/>
        <v>59.793814432989691</v>
      </c>
      <c r="P135" s="120">
        <f t="shared" si="21"/>
        <v>60.33519553072626</v>
      </c>
      <c r="Q135" s="120">
        <f t="shared" si="21"/>
        <v>60.975609756097562</v>
      </c>
      <c r="R135" s="120">
        <f t="shared" si="21"/>
        <v>59.793814432989691</v>
      </c>
      <c r="S135" s="121">
        <f t="shared" si="21"/>
        <v>60.33519553072626</v>
      </c>
    </row>
    <row r="136" spans="1:19" s="72" customFormat="1" x14ac:dyDescent="0.3">
      <c r="A136" s="106" t="s">
        <v>54</v>
      </c>
      <c r="B136" s="120">
        <f t="shared" ref="B136:M136" si="22">IFERROR(B123*100/B112,"")</f>
        <v>172.72727272727272</v>
      </c>
      <c r="C136" s="120">
        <f t="shared" si="22"/>
        <v>183.69565217391303</v>
      </c>
      <c r="D136" s="120">
        <f t="shared" si="22"/>
        <v>178.69822485207101</v>
      </c>
      <c r="E136" s="120">
        <f t="shared" si="22"/>
        <v>185.54216867469879</v>
      </c>
      <c r="F136" s="120">
        <f t="shared" si="22"/>
        <v>238.29787234042553</v>
      </c>
      <c r="G136" s="120">
        <f t="shared" si="22"/>
        <v>213.5593220338983</v>
      </c>
      <c r="H136" s="120">
        <f t="shared" si="22"/>
        <v>96.25</v>
      </c>
      <c r="I136" s="120">
        <f t="shared" si="22"/>
        <v>98.936170212765958</v>
      </c>
      <c r="J136" s="120">
        <f t="shared" si="22"/>
        <v>97.701149425287355</v>
      </c>
      <c r="K136" s="120">
        <f t="shared" si="22"/>
        <v>96.25</v>
      </c>
      <c r="L136" s="120">
        <f t="shared" si="22"/>
        <v>98.936170212765958</v>
      </c>
      <c r="M136" s="120">
        <f t="shared" si="22"/>
        <v>97.701149425287355</v>
      </c>
      <c r="N136" s="120">
        <f t="shared" si="21"/>
        <v>93.902439024390247</v>
      </c>
      <c r="O136" s="120">
        <f t="shared" si="21"/>
        <v>95.876288659793815</v>
      </c>
      <c r="P136" s="120">
        <f t="shared" si="21"/>
        <v>94.97206703910615</v>
      </c>
      <c r="Q136" s="120">
        <f t="shared" si="21"/>
        <v>93.902439024390247</v>
      </c>
      <c r="R136" s="120">
        <f t="shared" si="21"/>
        <v>95.876288659793815</v>
      </c>
      <c r="S136" s="121">
        <f t="shared" si="21"/>
        <v>94.97206703910615</v>
      </c>
    </row>
    <row r="137" spans="1:19" s="72" customFormat="1" x14ac:dyDescent="0.3">
      <c r="A137" s="106" t="s">
        <v>72</v>
      </c>
      <c r="B137" s="120">
        <f t="shared" ref="B137:S137" si="23">IFERROR(B124*100/B123,"")</f>
        <v>99.248120300751879</v>
      </c>
      <c r="C137" s="120">
        <f t="shared" si="23"/>
        <v>97.041420118343197</v>
      </c>
      <c r="D137" s="120">
        <f t="shared" si="23"/>
        <v>98.013245033112582</v>
      </c>
      <c r="E137" s="120">
        <f t="shared" si="23"/>
        <v>84.415584415584419</v>
      </c>
      <c r="F137" s="120">
        <f t="shared" si="23"/>
        <v>72.321428571428569</v>
      </c>
      <c r="G137" s="120">
        <f t="shared" si="23"/>
        <v>77.248677248677254</v>
      </c>
      <c r="H137" s="120">
        <f t="shared" si="23"/>
        <v>37.662337662337663</v>
      </c>
      <c r="I137" s="120">
        <f t="shared" si="23"/>
        <v>38.70967741935484</v>
      </c>
      <c r="J137" s="120">
        <f t="shared" si="23"/>
        <v>38.235294117647058</v>
      </c>
      <c r="K137" s="120">
        <f t="shared" si="23"/>
        <v>37.662337662337663</v>
      </c>
      <c r="L137" s="120">
        <f t="shared" si="23"/>
        <v>38.70967741935484</v>
      </c>
      <c r="M137" s="120">
        <f t="shared" si="23"/>
        <v>38.235294117647058</v>
      </c>
      <c r="N137" s="120">
        <f t="shared" si="23"/>
        <v>35.064935064935064</v>
      </c>
      <c r="O137" s="120">
        <f t="shared" si="23"/>
        <v>37.634408602150536</v>
      </c>
      <c r="P137" s="120">
        <f t="shared" si="23"/>
        <v>36.470588235294116</v>
      </c>
      <c r="Q137" s="120">
        <f t="shared" si="23"/>
        <v>35.064935064935064</v>
      </c>
      <c r="R137" s="120">
        <f t="shared" si="23"/>
        <v>37.634408602150536</v>
      </c>
      <c r="S137" s="121">
        <f t="shared" si="23"/>
        <v>36.470588235294116</v>
      </c>
    </row>
    <row r="138" spans="1:19" s="72" customFormat="1" x14ac:dyDescent="0.3">
      <c r="A138" s="106" t="s">
        <v>73</v>
      </c>
      <c r="B138" s="120">
        <f t="shared" ref="B138:S138" si="24">IFERROR(B125*100/B122,"")</f>
        <v>94.186046511627907</v>
      </c>
      <c r="C138" s="120">
        <f t="shared" si="24"/>
        <v>91.666666666666671</v>
      </c>
      <c r="D138" s="120">
        <f t="shared" si="24"/>
        <v>92.783505154639172</v>
      </c>
      <c r="E138" s="120">
        <f t="shared" si="24"/>
        <v>74.528301886792448</v>
      </c>
      <c r="F138" s="120">
        <f t="shared" si="24"/>
        <v>75</v>
      </c>
      <c r="G138" s="120">
        <f t="shared" si="24"/>
        <v>74.793388429752071</v>
      </c>
      <c r="H138" s="120">
        <f t="shared" si="24"/>
        <v>100</v>
      </c>
      <c r="I138" s="120">
        <f t="shared" si="24"/>
        <v>100</v>
      </c>
      <c r="J138" s="120">
        <f t="shared" si="24"/>
        <v>100</v>
      </c>
      <c r="K138" s="120">
        <f t="shared" si="24"/>
        <v>100</v>
      </c>
      <c r="L138" s="120">
        <f t="shared" si="24"/>
        <v>100</v>
      </c>
      <c r="M138" s="120">
        <f t="shared" si="24"/>
        <v>100</v>
      </c>
      <c r="N138" s="120">
        <f t="shared" si="24"/>
        <v>100</v>
      </c>
      <c r="O138" s="120">
        <f t="shared" si="24"/>
        <v>100</v>
      </c>
      <c r="P138" s="120">
        <f t="shared" si="24"/>
        <v>100</v>
      </c>
      <c r="Q138" s="120">
        <f t="shared" si="24"/>
        <v>100</v>
      </c>
      <c r="R138" s="120">
        <f t="shared" si="24"/>
        <v>100</v>
      </c>
      <c r="S138" s="121">
        <f t="shared" si="24"/>
        <v>100</v>
      </c>
    </row>
    <row r="139" spans="1:19" s="72" customFormat="1" x14ac:dyDescent="0.3">
      <c r="A139" s="119" t="s">
        <v>74</v>
      </c>
      <c r="B139" s="120">
        <f t="shared" ref="B139:M139" si="25">IFERROR(B126*100/B112,"")</f>
        <v>57.142857142857146</v>
      </c>
      <c r="C139" s="120">
        <f t="shared" si="25"/>
        <v>39.130434782608695</v>
      </c>
      <c r="D139" s="120">
        <f t="shared" si="25"/>
        <v>47.337278106508876</v>
      </c>
      <c r="E139" s="120">
        <f t="shared" si="25"/>
        <v>54.216867469879517</v>
      </c>
      <c r="F139" s="120">
        <f t="shared" si="25"/>
        <v>57.446808510638299</v>
      </c>
      <c r="G139" s="120">
        <f t="shared" si="25"/>
        <v>55.932203389830505</v>
      </c>
      <c r="H139" s="120">
        <f t="shared" si="25"/>
        <v>37.5</v>
      </c>
      <c r="I139" s="120">
        <f t="shared" si="25"/>
        <v>26.595744680851062</v>
      </c>
      <c r="J139" s="120">
        <f t="shared" si="25"/>
        <v>31.609195402298852</v>
      </c>
      <c r="K139" s="120">
        <f t="shared" si="25"/>
        <v>37.5</v>
      </c>
      <c r="L139" s="120">
        <f t="shared" si="25"/>
        <v>26.595744680851062</v>
      </c>
      <c r="M139" s="120">
        <f t="shared" si="25"/>
        <v>31.609195402298852</v>
      </c>
      <c r="N139" s="120">
        <f t="shared" ref="N139:S141" si="26">IFERROR(N126*100/N$112,"")</f>
        <v>37.804878048780488</v>
      </c>
      <c r="O139" s="120">
        <f t="shared" si="26"/>
        <v>26.804123711340207</v>
      </c>
      <c r="P139" s="120">
        <f t="shared" si="26"/>
        <v>31.843575418994412</v>
      </c>
      <c r="Q139" s="120">
        <f t="shared" si="26"/>
        <v>37.804878048780488</v>
      </c>
      <c r="R139" s="120">
        <f t="shared" si="26"/>
        <v>26.804123711340207</v>
      </c>
      <c r="S139" s="121">
        <f t="shared" si="26"/>
        <v>31.843575418994412</v>
      </c>
    </row>
    <row r="140" spans="1:19" s="72" customFormat="1" x14ac:dyDescent="0.3">
      <c r="A140" s="119" t="s">
        <v>75</v>
      </c>
      <c r="B140" s="120">
        <f t="shared" ref="B140:M141" si="27">IFERROR(B127*100/B$112,"")</f>
        <v>109.09090909090909</v>
      </c>
      <c r="C140" s="120">
        <f t="shared" si="27"/>
        <v>114.1304347826087</v>
      </c>
      <c r="D140" s="120">
        <f t="shared" si="27"/>
        <v>111.83431952662721</v>
      </c>
      <c r="E140" s="120">
        <f t="shared" si="27"/>
        <v>106.02409638554217</v>
      </c>
      <c r="F140" s="120">
        <f t="shared" si="27"/>
        <v>119.14893617021276</v>
      </c>
      <c r="G140" s="120">
        <f t="shared" si="27"/>
        <v>112.99435028248588</v>
      </c>
      <c r="H140" s="120">
        <f t="shared" si="27"/>
        <v>68.75</v>
      </c>
      <c r="I140" s="120">
        <f t="shared" si="27"/>
        <v>67.021276595744681</v>
      </c>
      <c r="J140" s="120">
        <f t="shared" si="27"/>
        <v>67.816091954022994</v>
      </c>
      <c r="K140" s="120">
        <f t="shared" si="27"/>
        <v>68.75</v>
      </c>
      <c r="L140" s="120">
        <f t="shared" si="27"/>
        <v>67.021276595744681</v>
      </c>
      <c r="M140" s="120">
        <f t="shared" si="27"/>
        <v>67.816091954022994</v>
      </c>
      <c r="N140" s="120">
        <f t="shared" si="26"/>
        <v>69.512195121951223</v>
      </c>
      <c r="O140" s="120">
        <f t="shared" si="26"/>
        <v>67.010309278350519</v>
      </c>
      <c r="P140" s="120">
        <f t="shared" si="26"/>
        <v>68.156424581005581</v>
      </c>
      <c r="Q140" s="120">
        <f t="shared" si="26"/>
        <v>69.512195121951223</v>
      </c>
      <c r="R140" s="120">
        <f t="shared" si="26"/>
        <v>67.010309278350519</v>
      </c>
      <c r="S140" s="121">
        <f t="shared" si="26"/>
        <v>68.156424581005581</v>
      </c>
    </row>
    <row r="141" spans="1:19" s="72" customFormat="1" x14ac:dyDescent="0.3">
      <c r="A141" s="106" t="s">
        <v>76</v>
      </c>
      <c r="B141" s="120">
        <f t="shared" si="27"/>
        <v>216.88311688311688</v>
      </c>
      <c r="C141" s="120">
        <f t="shared" si="27"/>
        <v>169.56521739130434</v>
      </c>
      <c r="D141" s="120">
        <f t="shared" si="27"/>
        <v>191.12426035502958</v>
      </c>
      <c r="E141" s="120">
        <f t="shared" si="27"/>
        <v>183.13253012048193</v>
      </c>
      <c r="F141" s="120">
        <f t="shared" si="27"/>
        <v>180.85106382978722</v>
      </c>
      <c r="G141" s="120">
        <f t="shared" si="27"/>
        <v>181.92090395480227</v>
      </c>
      <c r="H141" s="120">
        <f t="shared" si="27"/>
        <v>90</v>
      </c>
      <c r="I141" s="120">
        <f t="shared" si="27"/>
        <v>90.425531914893611</v>
      </c>
      <c r="J141" s="120">
        <f t="shared" si="27"/>
        <v>90.229885057471265</v>
      </c>
      <c r="K141" s="120">
        <f t="shared" si="27"/>
        <v>90</v>
      </c>
      <c r="L141" s="120">
        <f t="shared" si="27"/>
        <v>90.425531914893611</v>
      </c>
      <c r="M141" s="120">
        <f t="shared" si="27"/>
        <v>90.229885057471265</v>
      </c>
      <c r="N141" s="120">
        <f t="shared" si="26"/>
        <v>91.463414634146346</v>
      </c>
      <c r="O141" s="120">
        <f t="shared" si="26"/>
        <v>92.783505154639172</v>
      </c>
      <c r="P141" s="120">
        <f t="shared" si="26"/>
        <v>92.178770949720672</v>
      </c>
      <c r="Q141" s="120">
        <f t="shared" si="26"/>
        <v>91.463414634146346</v>
      </c>
      <c r="R141" s="120">
        <f t="shared" si="26"/>
        <v>92.783505154639172</v>
      </c>
      <c r="S141" s="121">
        <f t="shared" si="26"/>
        <v>92.178770949720672</v>
      </c>
    </row>
    <row r="142" spans="1:19" s="72" customFormat="1" ht="33" x14ac:dyDescent="0.3">
      <c r="A142" s="109" t="s">
        <v>77</v>
      </c>
      <c r="B142" s="122">
        <f t="shared" ref="B142:M142" si="28">IFERROR(B129*100/B$114,"")</f>
        <v>107.52688172043011</v>
      </c>
      <c r="C142" s="122">
        <f t="shared" si="28"/>
        <v>80.147058823529406</v>
      </c>
      <c r="D142" s="122">
        <f t="shared" si="28"/>
        <v>91.266375545851531</v>
      </c>
      <c r="E142" s="122">
        <f t="shared" si="28"/>
        <v>60.5</v>
      </c>
      <c r="F142" s="122">
        <f t="shared" si="28"/>
        <v>54.826254826254825</v>
      </c>
      <c r="G142" s="122">
        <f t="shared" si="28"/>
        <v>57.298474945533769</v>
      </c>
      <c r="H142" s="122">
        <f t="shared" si="28"/>
        <v>35</v>
      </c>
      <c r="I142" s="122">
        <f t="shared" si="28"/>
        <v>30.714285714285715</v>
      </c>
      <c r="J142" s="122">
        <f t="shared" si="28"/>
        <v>32.5</v>
      </c>
      <c r="K142" s="122">
        <f t="shared" si="28"/>
        <v>35</v>
      </c>
      <c r="L142" s="122">
        <f t="shared" si="28"/>
        <v>30.714285714285715</v>
      </c>
      <c r="M142" s="122">
        <f t="shared" si="28"/>
        <v>32.5</v>
      </c>
      <c r="N142" s="122">
        <f t="shared" ref="N142:S142" si="29">IFERROR(N129*100/N114,"")</f>
        <v>42.613636363636367</v>
      </c>
      <c r="O142" s="122">
        <f t="shared" si="29"/>
        <v>35.573122529644266</v>
      </c>
      <c r="P142" s="122">
        <f t="shared" si="29"/>
        <v>38.46153846153846</v>
      </c>
      <c r="Q142" s="122">
        <f t="shared" si="29"/>
        <v>42.372881355932201</v>
      </c>
      <c r="R142" s="122">
        <f t="shared" si="29"/>
        <v>35.294117647058826</v>
      </c>
      <c r="S142" s="123">
        <f t="shared" si="29"/>
        <v>38.194444444444443</v>
      </c>
    </row>
    <row r="143" spans="1:19" s="72" customFormat="1" x14ac:dyDescent="0.3">
      <c r="A143" s="124" t="s">
        <v>50</v>
      </c>
    </row>
    <row r="144" spans="1:19" x14ac:dyDescent="0.3">
      <c r="A144" s="124"/>
    </row>
    <row r="145" spans="1:13" x14ac:dyDescent="0.3">
      <c r="A145" s="357" t="s">
        <v>82</v>
      </c>
      <c r="B145" s="358"/>
      <c r="C145" s="358"/>
      <c r="D145" s="358"/>
      <c r="E145" s="358"/>
      <c r="F145" s="358"/>
      <c r="G145" s="358"/>
      <c r="H145" s="358"/>
      <c r="I145" s="358"/>
      <c r="J145" s="358"/>
      <c r="K145" s="358"/>
      <c r="L145" s="358"/>
      <c r="M145" s="359"/>
    </row>
    <row r="146" spans="1:13" x14ac:dyDescent="0.3">
      <c r="A146" s="360" t="s">
        <v>83</v>
      </c>
      <c r="B146" s="361">
        <v>2013</v>
      </c>
      <c r="C146" s="362"/>
      <c r="D146" s="361">
        <v>2014</v>
      </c>
      <c r="E146" s="362"/>
      <c r="F146" s="363">
        <v>2015</v>
      </c>
      <c r="G146" s="364"/>
      <c r="H146" s="363">
        <v>2016</v>
      </c>
      <c r="I146" s="364"/>
      <c r="J146" s="361">
        <v>2017</v>
      </c>
      <c r="K146" s="362"/>
      <c r="L146" s="361">
        <v>2018</v>
      </c>
      <c r="M146" s="362"/>
    </row>
    <row r="147" spans="1:13" x14ac:dyDescent="0.3">
      <c r="A147" s="360"/>
      <c r="B147" s="125" t="s">
        <v>84</v>
      </c>
      <c r="C147" s="125" t="s">
        <v>85</v>
      </c>
      <c r="D147" s="125" t="s">
        <v>84</v>
      </c>
      <c r="E147" s="125" t="s">
        <v>85</v>
      </c>
      <c r="F147" s="125" t="s">
        <v>84</v>
      </c>
      <c r="G147" s="125" t="s">
        <v>85</v>
      </c>
      <c r="H147" s="125" t="s">
        <v>84</v>
      </c>
      <c r="I147" s="125" t="s">
        <v>85</v>
      </c>
      <c r="J147" s="125" t="s">
        <v>84</v>
      </c>
      <c r="K147" s="125" t="s">
        <v>85</v>
      </c>
      <c r="L147" s="125" t="s">
        <v>84</v>
      </c>
      <c r="M147" s="125" t="s">
        <v>85</v>
      </c>
    </row>
    <row r="148" spans="1:13" ht="33" x14ac:dyDescent="0.3">
      <c r="A148" s="116" t="s">
        <v>86</v>
      </c>
      <c r="B148" s="126">
        <v>10</v>
      </c>
      <c r="C148" s="127">
        <f>IF(B148=0,"",B148*100/N89)</f>
        <v>45.454545454545453</v>
      </c>
      <c r="D148" s="126">
        <v>10</v>
      </c>
      <c r="E148" s="127">
        <f>IF(D148=0,"",D148*100/O89)</f>
        <v>45.454545454545453</v>
      </c>
      <c r="F148" s="126">
        <v>11</v>
      </c>
      <c r="G148" s="127">
        <f>IF(F148=0,"",F148*100/P89)</f>
        <v>47.826086956521742</v>
      </c>
      <c r="H148" s="126">
        <v>11</v>
      </c>
      <c r="I148" s="127">
        <f>IF(H148=0,"",H148*100/Q89)</f>
        <v>50</v>
      </c>
      <c r="J148" s="126">
        <v>11</v>
      </c>
      <c r="K148" s="127">
        <f>IF(J148=0,"",J148*100/R89)</f>
        <v>57.89473684210526</v>
      </c>
      <c r="L148" s="126">
        <v>11</v>
      </c>
      <c r="M148" s="128">
        <f>IF(L148=0,"",L148*100/S89)</f>
        <v>52.38095238095238</v>
      </c>
    </row>
    <row r="149" spans="1:13" x14ac:dyDescent="0.3">
      <c r="A149" s="129" t="s">
        <v>87</v>
      </c>
      <c r="B149" s="130">
        <v>10</v>
      </c>
      <c r="C149" s="131">
        <f>IF(B149=0,"",B149*100/N89)</f>
        <v>45.454545454545453</v>
      </c>
      <c r="D149" s="130">
        <v>10</v>
      </c>
      <c r="E149" s="131">
        <f>IF(D149=0,"",D149*100/O89)</f>
        <v>45.454545454545453</v>
      </c>
      <c r="F149" s="132">
        <v>11</v>
      </c>
      <c r="G149" s="133">
        <f>IF(F149=0,"",F149*100/$P$89)</f>
        <v>47.826086956521742</v>
      </c>
      <c r="H149" s="132">
        <v>11</v>
      </c>
      <c r="I149" s="133">
        <f>IF(H149=0,"",H149*100/$Q$89)</f>
        <v>50</v>
      </c>
      <c r="J149" s="132">
        <v>11</v>
      </c>
      <c r="K149" s="133">
        <f>IF(J149=0,"",J149*100/$R$89)</f>
        <v>57.89473684210526</v>
      </c>
      <c r="L149" s="132">
        <v>11</v>
      </c>
      <c r="M149" s="134">
        <f>IF(L149=0,"",L149*100/$S$89)</f>
        <v>52.38095238095238</v>
      </c>
    </row>
    <row r="150" spans="1:13" x14ac:dyDescent="0.3">
      <c r="A150" s="135" t="s">
        <v>88</v>
      </c>
      <c r="B150" s="130">
        <v>3</v>
      </c>
      <c r="C150" s="131">
        <f>IF(B150=0,"",B150*100/N89)</f>
        <v>13.636363636363637</v>
      </c>
      <c r="D150" s="130">
        <v>3</v>
      </c>
      <c r="E150" s="131">
        <f>IF(D150=0,"",D150*100/O89)</f>
        <v>13.636363636363637</v>
      </c>
      <c r="F150" s="136">
        <v>3</v>
      </c>
      <c r="G150" s="137">
        <f>IF(F150=0,"",F150*100/$P$89)</f>
        <v>13.043478260869565</v>
      </c>
      <c r="H150" s="138">
        <v>3</v>
      </c>
      <c r="I150" s="137">
        <f>IF(H150=0,"",H150*100/$Q$89)</f>
        <v>13.636363636363637</v>
      </c>
      <c r="J150" s="138">
        <v>3</v>
      </c>
      <c r="K150" s="137">
        <f>IF(J150=0,"",J150*100/$R$89)</f>
        <v>15.789473684210526</v>
      </c>
      <c r="L150" s="138">
        <v>4</v>
      </c>
      <c r="M150" s="139">
        <f>IF(L150=0,"",L150*100/$S$89)</f>
        <v>19.047619047619047</v>
      </c>
    </row>
    <row r="151" spans="1:13" x14ac:dyDescent="0.3">
      <c r="A151" s="119" t="s">
        <v>89</v>
      </c>
      <c r="B151" s="138">
        <v>10</v>
      </c>
      <c r="C151" s="137">
        <f>IF(B151=0,"",B151*100/(B59+H59))</f>
        <v>90.909090909090907</v>
      </c>
      <c r="D151" s="138">
        <v>10</v>
      </c>
      <c r="E151" s="137">
        <f>IF(D151=0,"",D151*100/(C59+I59))</f>
        <v>90.909090909090907</v>
      </c>
      <c r="F151" s="136">
        <v>10</v>
      </c>
      <c r="G151" s="137">
        <f>IF(F151=0,"",F151*100/(D59+J59))</f>
        <v>100</v>
      </c>
      <c r="H151" s="138">
        <v>10</v>
      </c>
      <c r="I151" s="137">
        <f>IF(H151=0,"",H151*100/(E59+K59))</f>
        <v>100</v>
      </c>
      <c r="J151" s="138">
        <v>10</v>
      </c>
      <c r="K151" s="137">
        <f>IF(J151=0,"",J151*100/(F59+L59))</f>
        <v>100</v>
      </c>
      <c r="L151" s="138">
        <v>11</v>
      </c>
      <c r="M151" s="139">
        <f>IF(L151=0,"",L151*100/(G59+M59))</f>
        <v>100</v>
      </c>
    </row>
    <row r="152" spans="1:13" x14ac:dyDescent="0.3">
      <c r="A152" s="140" t="s">
        <v>90</v>
      </c>
      <c r="B152" s="138">
        <v>10</v>
      </c>
      <c r="C152" s="137">
        <f>IF(B152=0,"",B152*100/(B59+H59))</f>
        <v>90.909090909090907</v>
      </c>
      <c r="D152" s="138">
        <v>10</v>
      </c>
      <c r="E152" s="137">
        <f>IF(D152=0,"",D152*100/(C59+I59))</f>
        <v>90.909090909090907</v>
      </c>
      <c r="F152" s="136">
        <v>10</v>
      </c>
      <c r="G152" s="137">
        <f>IF(F152=0,"",F152*100/(D59+J59))</f>
        <v>100</v>
      </c>
      <c r="H152" s="138">
        <v>10</v>
      </c>
      <c r="I152" s="137">
        <f>IF(H152=0,"",H152*100/(E59+K59))</f>
        <v>100</v>
      </c>
      <c r="J152" s="138">
        <v>10</v>
      </c>
      <c r="K152" s="137">
        <f>IF(J152=0,"",J152*100/(F59+L59))</f>
        <v>100</v>
      </c>
      <c r="L152" s="138">
        <v>11</v>
      </c>
      <c r="M152" s="139">
        <f>IF(L152=0,"",L152*100/(G59+M59))</f>
        <v>100</v>
      </c>
    </row>
    <row r="153" spans="1:13" x14ac:dyDescent="0.3">
      <c r="A153" s="140" t="s">
        <v>91</v>
      </c>
      <c r="B153" s="138"/>
      <c r="C153" s="137" t="str">
        <f>IF(B153=0,"",B153*100/(B59+H59))</f>
        <v/>
      </c>
      <c r="D153" s="138"/>
      <c r="E153" s="137" t="str">
        <f>IF(D153=0,"",D153*100/(C59+I59))</f>
        <v/>
      </c>
      <c r="F153" s="136"/>
      <c r="G153" s="137" t="str">
        <f>IF(F153=0,"",F153*100/(D59+J59))</f>
        <v/>
      </c>
      <c r="H153" s="138"/>
      <c r="I153" s="137" t="str">
        <f>IF(H153=0,"",H153*100/(E59+K59))</f>
        <v/>
      </c>
      <c r="J153" s="138"/>
      <c r="K153" s="137" t="str">
        <f>IF(J153=0,"",J153*100/(F59+L59))</f>
        <v/>
      </c>
      <c r="L153" s="138"/>
      <c r="M153" s="139" t="str">
        <f>IF(L153=0,"",L153*100/(G59+M59))</f>
        <v/>
      </c>
    </row>
    <row r="154" spans="1:13" x14ac:dyDescent="0.3">
      <c r="A154" s="140" t="s">
        <v>92</v>
      </c>
      <c r="B154" s="138"/>
      <c r="C154" s="137" t="str">
        <f>IF(B154=0,"",B154*100/(B59+H59))</f>
        <v/>
      </c>
      <c r="D154" s="138"/>
      <c r="E154" s="137" t="str">
        <f>IF(D154=0,"",D154*100/(C59+I59))</f>
        <v/>
      </c>
      <c r="F154" s="136"/>
      <c r="G154" s="137" t="str">
        <f>IF(F154=0,"",F154*100/(D59+J59))</f>
        <v/>
      </c>
      <c r="H154" s="138"/>
      <c r="I154" s="137" t="str">
        <f>IF(H154=0,"",H154*100/(E59+K59))</f>
        <v/>
      </c>
      <c r="J154" s="138"/>
      <c r="K154" s="137" t="str">
        <f>IF(J154=0,"",J154*100/(F59+L59))</f>
        <v/>
      </c>
      <c r="L154" s="138"/>
      <c r="M154" s="139" t="str">
        <f>IF(L154=0,"",L154*100/(G59+M59))</f>
        <v/>
      </c>
    </row>
    <row r="155" spans="1:13" x14ac:dyDescent="0.3">
      <c r="A155" s="141" t="s">
        <v>93</v>
      </c>
      <c r="B155" s="138">
        <v>7</v>
      </c>
      <c r="C155" s="137">
        <f>IF(B155=0,"",B155*100/(B59+H59))</f>
        <v>63.636363636363633</v>
      </c>
      <c r="D155" s="138">
        <v>7</v>
      </c>
      <c r="E155" s="137">
        <f>IF(D155=0,"",D155*100/(C59+I59))</f>
        <v>63.636363636363633</v>
      </c>
      <c r="F155" s="136">
        <v>10</v>
      </c>
      <c r="G155" s="137">
        <f>IF(F155=0,"",F155*100/(D59+J59))</f>
        <v>100</v>
      </c>
      <c r="H155" s="138">
        <v>10</v>
      </c>
      <c r="I155" s="137">
        <f>IF(H155=0,"",H155*100/(E59+K59))</f>
        <v>100</v>
      </c>
      <c r="J155" s="138">
        <v>10</v>
      </c>
      <c r="K155" s="137">
        <f>IF(J155=0,"",J155*100/(F59+L59))</f>
        <v>100</v>
      </c>
      <c r="L155" s="138">
        <v>11</v>
      </c>
      <c r="M155" s="139">
        <f>IF(L155=0,"",L155*100/(G59+M59))</f>
        <v>100</v>
      </c>
    </row>
    <row r="156" spans="1:13" x14ac:dyDescent="0.3">
      <c r="A156" s="142" t="s">
        <v>94</v>
      </c>
      <c r="B156" s="138">
        <v>11</v>
      </c>
      <c r="C156" s="137">
        <f>IF(B156=0,"",B156*100/(B59+H59))</f>
        <v>100</v>
      </c>
      <c r="D156" s="138">
        <v>11</v>
      </c>
      <c r="E156" s="137">
        <f>IF(D156=0,"",D156*100/(C59+I59))</f>
        <v>100</v>
      </c>
      <c r="F156" s="136">
        <v>10</v>
      </c>
      <c r="G156" s="137">
        <f>IF(F156=0,"",F156*100/(D59+J59))</f>
        <v>100</v>
      </c>
      <c r="H156" s="138">
        <v>10</v>
      </c>
      <c r="I156" s="137">
        <f>IF(H156=0,"",H156*100/(E59+K59))</f>
        <v>100</v>
      </c>
      <c r="J156" s="138">
        <v>10</v>
      </c>
      <c r="K156" s="137">
        <f>IF(J156=0,"",J156*100/(F59+L59))</f>
        <v>100</v>
      </c>
      <c r="L156" s="138">
        <v>11</v>
      </c>
      <c r="M156" s="139">
        <f>IF(L156=0,"",L156*100/(G59+M59))</f>
        <v>100</v>
      </c>
    </row>
    <row r="157" spans="1:13" ht="33" x14ac:dyDescent="0.3">
      <c r="A157" s="119" t="s">
        <v>95</v>
      </c>
      <c r="B157" s="138">
        <v>5</v>
      </c>
      <c r="C157" s="137">
        <f>IFERROR(B157*100/B159,"")</f>
        <v>100</v>
      </c>
      <c r="D157" s="138">
        <v>5</v>
      </c>
      <c r="E157" s="137">
        <f>IFERROR(D157*100/D159,"")</f>
        <v>100</v>
      </c>
      <c r="F157" s="136">
        <v>4</v>
      </c>
      <c r="G157" s="137">
        <f>IFERROR(F157*100/F159,"")</f>
        <v>100</v>
      </c>
      <c r="H157" s="138">
        <v>4</v>
      </c>
      <c r="I157" s="137">
        <f>IFERROR(H157*100/H159,"")</f>
        <v>100</v>
      </c>
      <c r="J157" s="138">
        <v>4</v>
      </c>
      <c r="K157" s="137">
        <f>IFERROR(J157*100/J159,"")</f>
        <v>100</v>
      </c>
      <c r="L157" s="138">
        <v>5</v>
      </c>
      <c r="M157" s="139">
        <f>IFERROR(L157*100/L159,"")</f>
        <v>100</v>
      </c>
    </row>
    <row r="158" spans="1:13" ht="33" x14ac:dyDescent="0.3">
      <c r="A158" s="119" t="s">
        <v>96</v>
      </c>
      <c r="B158" s="138"/>
      <c r="C158" s="137">
        <f>IFERROR(B158*100/B159,"")</f>
        <v>0</v>
      </c>
      <c r="D158" s="138"/>
      <c r="E158" s="137">
        <f>IFERROR(D158*100/D159,"")</f>
        <v>0</v>
      </c>
      <c r="F158" s="136"/>
      <c r="G158" s="137">
        <f>IFERROR(F158*100/F159,"")</f>
        <v>0</v>
      </c>
      <c r="H158" s="138"/>
      <c r="I158" s="137">
        <f>IFERROR(H158*100/H159,"")</f>
        <v>0</v>
      </c>
      <c r="J158" s="138"/>
      <c r="K158" s="137">
        <f>IFERROR(J158*100/J159,"")</f>
        <v>0</v>
      </c>
      <c r="L158" s="138"/>
      <c r="M158" s="139">
        <f>IFERROR(L158*100/L159,"")</f>
        <v>0</v>
      </c>
    </row>
    <row r="159" spans="1:13" ht="33" x14ac:dyDescent="0.3">
      <c r="A159" s="143" t="s">
        <v>97</v>
      </c>
      <c r="B159" s="144">
        <f>SUM(B157:B158)</f>
        <v>5</v>
      </c>
      <c r="C159" s="145">
        <f>IFERROR(B159*100/($N$83+$B$89+$H$89),"")</f>
        <v>45.454545454545453</v>
      </c>
      <c r="D159" s="144">
        <f>SUM(D157:D158)</f>
        <v>5</v>
      </c>
      <c r="E159" s="145">
        <f>IFERROR(D159*100/($O$83+$C$89+$I$89),"")</f>
        <v>45.454545454545453</v>
      </c>
      <c r="F159" s="144">
        <f>SUM(F157:F158)</f>
        <v>4</v>
      </c>
      <c r="G159" s="145">
        <f>IFERROR(F159*100/($P$83+$D$89+$J$89),"")</f>
        <v>36.363636363636367</v>
      </c>
      <c r="H159" s="144">
        <f>SUM(H157:H158)</f>
        <v>4</v>
      </c>
      <c r="I159" s="145">
        <f>IFERROR(H159*100/($Q$83+$E$89+$K$89),"")</f>
        <v>40</v>
      </c>
      <c r="J159" s="144">
        <f>SUM(J157:J158)</f>
        <v>4</v>
      </c>
      <c r="K159" s="146">
        <f>IFERROR(J159*100/($R$83+$F$89+$L$89),"")</f>
        <v>50</v>
      </c>
      <c r="L159" s="144">
        <f>SUM(L157:L158)</f>
        <v>5</v>
      </c>
      <c r="M159" s="147">
        <f>IFERROR(L159*100/($S$83+$G$89+$M$89),"")</f>
        <v>50</v>
      </c>
    </row>
    <row r="161" spans="1:31" x14ac:dyDescent="0.3">
      <c r="A161" s="305"/>
      <c r="B161" s="305"/>
      <c r="C161" s="305"/>
      <c r="D161" s="305"/>
      <c r="E161" s="305"/>
      <c r="F161" s="305"/>
      <c r="G161" s="305"/>
      <c r="H161" s="305"/>
      <c r="I161" s="305"/>
      <c r="J161" s="305"/>
      <c r="K161" s="305"/>
      <c r="L161" s="305"/>
      <c r="M161" s="305"/>
      <c r="N161" s="305"/>
      <c r="O161" s="305"/>
    </row>
    <row r="162" spans="1:31" s="72" customFormat="1" x14ac:dyDescent="0.2">
      <c r="A162" s="354" t="s">
        <v>98</v>
      </c>
      <c r="B162" s="354">
        <v>2013</v>
      </c>
      <c r="C162" s="354"/>
      <c r="D162" s="354">
        <v>2014</v>
      </c>
      <c r="E162" s="354"/>
      <c r="F162" s="354">
        <v>2015</v>
      </c>
      <c r="G162" s="354"/>
      <c r="H162" s="354">
        <v>2016</v>
      </c>
      <c r="I162" s="354"/>
      <c r="J162" s="354">
        <v>2017</v>
      </c>
      <c r="K162" s="354"/>
      <c r="L162" s="354">
        <v>2018</v>
      </c>
      <c r="M162" s="354"/>
    </row>
    <row r="163" spans="1:31" s="72" customFormat="1" x14ac:dyDescent="0.3">
      <c r="A163" s="354"/>
      <c r="B163" s="149" t="s">
        <v>99</v>
      </c>
      <c r="C163" s="149" t="s">
        <v>85</v>
      </c>
      <c r="D163" s="149" t="s">
        <v>99</v>
      </c>
      <c r="E163" s="149" t="s">
        <v>85</v>
      </c>
      <c r="F163" s="149" t="s">
        <v>99</v>
      </c>
      <c r="G163" s="149" t="s">
        <v>85</v>
      </c>
      <c r="H163" s="149" t="s">
        <v>99</v>
      </c>
      <c r="I163" s="149" t="s">
        <v>85</v>
      </c>
      <c r="J163" s="149" t="s">
        <v>99</v>
      </c>
      <c r="K163" s="149" t="s">
        <v>85</v>
      </c>
      <c r="L163" s="149" t="s">
        <v>99</v>
      </c>
      <c r="M163" s="149" t="s">
        <v>85</v>
      </c>
    </row>
    <row r="164" spans="1:31" s="72" customFormat="1" ht="38.25" customHeight="1" x14ac:dyDescent="0.2">
      <c r="A164" s="150" t="s">
        <v>100</v>
      </c>
      <c r="B164" s="151">
        <v>4077</v>
      </c>
      <c r="C164" s="152">
        <f>IF(B164=0,"",B164*100/(B60+H60))</f>
        <v>100</v>
      </c>
      <c r="D164" s="151">
        <v>4326</v>
      </c>
      <c r="E164" s="152">
        <f>IF(D164=0,"",D164*100/(C60+I60))</f>
        <v>100</v>
      </c>
      <c r="F164" s="151">
        <v>4331</v>
      </c>
      <c r="G164" s="152">
        <f>IF(F164=0,"",F164*100/(D60+J60))</f>
        <v>100</v>
      </c>
      <c r="H164" s="151">
        <v>4548</v>
      </c>
      <c r="I164" s="152">
        <f>IF(H164=0,"",H164*100/(E60+K60))</f>
        <v>100</v>
      </c>
      <c r="J164" s="151">
        <v>4775</v>
      </c>
      <c r="K164" s="152">
        <f>IF(J164=0,"",J164*100/(F60+L60))</f>
        <v>100</v>
      </c>
      <c r="L164" s="151">
        <v>5013</v>
      </c>
      <c r="M164" s="153">
        <f>IF(L164=0,"",L164*100/(G60+M60))</f>
        <v>100</v>
      </c>
    </row>
    <row r="165" spans="1:31" s="72" customFormat="1" ht="48.75" customHeight="1" x14ac:dyDescent="0.2">
      <c r="A165" s="154" t="s">
        <v>101</v>
      </c>
      <c r="B165" s="155">
        <v>216</v>
      </c>
      <c r="C165" s="156">
        <f>IFERROR(B165*100/B167,"")</f>
        <v>100</v>
      </c>
      <c r="D165" s="155">
        <v>208</v>
      </c>
      <c r="E165" s="156">
        <f>IFERROR(D165*100/D167,"")</f>
        <v>100</v>
      </c>
      <c r="F165" s="155">
        <v>208</v>
      </c>
      <c r="G165" s="156">
        <f>IFERROR(F165*100/F167,"")</f>
        <v>100</v>
      </c>
      <c r="H165" s="155">
        <v>228</v>
      </c>
      <c r="I165" s="156">
        <f>IFERROR(H165*100/H167,"")</f>
        <v>100</v>
      </c>
      <c r="J165" s="155">
        <v>241</v>
      </c>
      <c r="K165" s="156">
        <f>IFERROR(J165*100/J167,"")</f>
        <v>100</v>
      </c>
      <c r="L165" s="155">
        <v>256</v>
      </c>
      <c r="M165" s="157">
        <f>IFERROR(L165*100/L167,"")</f>
        <v>100</v>
      </c>
    </row>
    <row r="166" spans="1:31" s="72" customFormat="1" ht="37.5" customHeight="1" x14ac:dyDescent="0.2">
      <c r="A166" s="154" t="s">
        <v>102</v>
      </c>
      <c r="B166" s="155"/>
      <c r="C166" s="156">
        <f>IFERROR(B166*100/B167,"")</f>
        <v>0</v>
      </c>
      <c r="D166" s="155"/>
      <c r="E166" s="156">
        <f>IFERROR(D166*100/D167,"")</f>
        <v>0</v>
      </c>
      <c r="F166" s="155"/>
      <c r="G166" s="156">
        <f>IFERROR(F166*100/F167,"")</f>
        <v>0</v>
      </c>
      <c r="H166" s="155"/>
      <c r="I166" s="156">
        <f>IFERROR(H166*100/H167,"")</f>
        <v>0</v>
      </c>
      <c r="J166" s="155"/>
      <c r="K166" s="156">
        <f>IFERROR(J166*100/J167,"")</f>
        <v>0</v>
      </c>
      <c r="L166" s="155"/>
      <c r="M166" s="157">
        <f>IFERROR(L166*100/L167,"")</f>
        <v>0</v>
      </c>
    </row>
    <row r="167" spans="1:31" s="72" customFormat="1" ht="48" customHeight="1" x14ac:dyDescent="0.2">
      <c r="A167" s="143" t="s">
        <v>103</v>
      </c>
      <c r="B167" s="158">
        <f>SUM(B165:B166)</f>
        <v>216</v>
      </c>
      <c r="C167" s="159">
        <f>IFERROR(B167*100/($N$84+$B$90+$H$90),"")</f>
        <v>114.8936170212766</v>
      </c>
      <c r="D167" s="158">
        <f>SUM(D165:D166)</f>
        <v>208</v>
      </c>
      <c r="E167" s="159">
        <f>IFERROR(D167*100/($O$84+$C$90+$I$90),"")</f>
        <v>100</v>
      </c>
      <c r="F167" s="158">
        <f>SUM(F165:F166)</f>
        <v>208</v>
      </c>
      <c r="G167" s="159">
        <f>IFERROR(F167*100/($P$84+$D$90+$J$90),"")</f>
        <v>100</v>
      </c>
      <c r="H167" s="158">
        <f>SUM(H165:H166)</f>
        <v>228</v>
      </c>
      <c r="I167" s="159">
        <f>IFERROR(H167*100/($Q$84+$E$90+$K$90),"")</f>
        <v>99.563318777292579</v>
      </c>
      <c r="J167" s="158">
        <f>SUM(J165:J166)</f>
        <v>241</v>
      </c>
      <c r="K167" s="159">
        <f>IFERROR(J167*100/($R$84+$F$90+$L$90),"")</f>
        <v>93.774319066147854</v>
      </c>
      <c r="L167" s="158">
        <f>SUM(L165:L166)</f>
        <v>256</v>
      </c>
      <c r="M167" s="160">
        <f>IFERROR(L167*100/($S$84+$G$90+$M$90),"")</f>
        <v>85.333333333333329</v>
      </c>
    </row>
    <row r="168" spans="1:31" s="72" customFormat="1" x14ac:dyDescent="0.2">
      <c r="A168" s="347" t="s">
        <v>104</v>
      </c>
      <c r="B168" s="348"/>
      <c r="C168" s="348"/>
      <c r="D168" s="348"/>
      <c r="E168" s="348"/>
      <c r="F168" s="348"/>
      <c r="G168" s="348"/>
      <c r="H168" s="348"/>
      <c r="I168" s="348"/>
      <c r="J168" s="348"/>
      <c r="K168" s="348"/>
      <c r="L168" s="348"/>
      <c r="M168" s="348"/>
      <c r="N168" s="348"/>
      <c r="O168" s="348"/>
      <c r="P168" s="348"/>
      <c r="Q168" s="348"/>
      <c r="R168" s="348"/>
      <c r="S168" s="348"/>
      <c r="T168" s="348"/>
      <c r="U168" s="348"/>
      <c r="V168" s="348"/>
      <c r="W168" s="348"/>
      <c r="X168" s="348"/>
      <c r="Y168" s="348"/>
      <c r="Z168" s="348"/>
      <c r="AA168" s="348"/>
      <c r="AB168" s="348"/>
      <c r="AC168" s="348"/>
      <c r="AD168" s="348"/>
      <c r="AE168" s="348"/>
    </row>
    <row r="169" spans="1:31" s="72" customFormat="1" x14ac:dyDescent="0.2">
      <c r="A169" s="348" t="s">
        <v>105</v>
      </c>
      <c r="B169" s="348"/>
      <c r="C169" s="348"/>
      <c r="D169" s="348"/>
      <c r="E169" s="348"/>
      <c r="F169" s="348"/>
      <c r="G169" s="348"/>
      <c r="H169" s="348"/>
      <c r="I169" s="348"/>
      <c r="J169" s="348"/>
      <c r="K169" s="348"/>
      <c r="L169" s="348"/>
      <c r="M169" s="348"/>
      <c r="N169" s="348"/>
      <c r="O169" s="348"/>
      <c r="P169" s="348"/>
      <c r="Q169" s="348"/>
      <c r="R169" s="348"/>
      <c r="S169" s="348"/>
      <c r="T169" s="348"/>
      <c r="U169" s="348"/>
      <c r="V169" s="348"/>
      <c r="W169" s="348"/>
      <c r="X169" s="348"/>
      <c r="Y169" s="348"/>
      <c r="Z169" s="348"/>
      <c r="AA169" s="348"/>
      <c r="AB169" s="348"/>
      <c r="AC169" s="348"/>
      <c r="AD169" s="348"/>
      <c r="AE169" s="348"/>
    </row>
    <row r="170" spans="1:31" x14ac:dyDescent="0.3">
      <c r="A170" s="71" t="s">
        <v>50</v>
      </c>
    </row>
    <row r="171" spans="1:31" x14ac:dyDescent="0.3">
      <c r="A171" s="71"/>
    </row>
    <row r="172" spans="1:31" x14ac:dyDescent="0.3">
      <c r="A172" s="161" t="s">
        <v>106</v>
      </c>
      <c r="B172" s="162"/>
      <c r="C172" s="162"/>
      <c r="D172" s="162"/>
      <c r="E172" s="162"/>
      <c r="F172" s="162"/>
      <c r="G172" s="162"/>
      <c r="H172" s="162"/>
      <c r="I172" s="162"/>
      <c r="J172" s="162"/>
      <c r="K172" s="162"/>
      <c r="L172" s="162"/>
      <c r="M172" s="162"/>
    </row>
    <row r="173" spans="1:31" x14ac:dyDescent="0.3">
      <c r="A173" s="349" t="s">
        <v>83</v>
      </c>
      <c r="B173" s="350">
        <v>2013</v>
      </c>
      <c r="C173" s="351"/>
      <c r="D173" s="350">
        <v>2014</v>
      </c>
      <c r="E173" s="351"/>
      <c r="F173" s="352">
        <v>2015</v>
      </c>
      <c r="G173" s="353"/>
      <c r="H173" s="352">
        <v>2016</v>
      </c>
      <c r="I173" s="353"/>
      <c r="J173" s="350">
        <v>2017</v>
      </c>
      <c r="K173" s="351"/>
      <c r="L173" s="350">
        <v>2018</v>
      </c>
      <c r="M173" s="351"/>
    </row>
    <row r="174" spans="1:31" x14ac:dyDescent="0.3">
      <c r="A174" s="349"/>
      <c r="B174" s="163"/>
      <c r="C174" s="163"/>
      <c r="D174" s="164" t="s">
        <v>99</v>
      </c>
      <c r="E174" s="163" t="s">
        <v>85</v>
      </c>
      <c r="F174" s="164" t="s">
        <v>99</v>
      </c>
      <c r="G174" s="163" t="s">
        <v>85</v>
      </c>
      <c r="H174" s="164" t="s">
        <v>99</v>
      </c>
      <c r="I174" s="163" t="s">
        <v>85</v>
      </c>
      <c r="J174" s="164" t="s">
        <v>99</v>
      </c>
      <c r="K174" s="163" t="s">
        <v>85</v>
      </c>
      <c r="L174" s="164" t="s">
        <v>99</v>
      </c>
      <c r="M174" s="163" t="s">
        <v>85</v>
      </c>
    </row>
    <row r="175" spans="1:31" ht="36" customHeight="1" x14ac:dyDescent="0.3">
      <c r="A175" s="165" t="s">
        <v>107</v>
      </c>
      <c r="B175" s="166">
        <v>3376</v>
      </c>
      <c r="C175" s="66">
        <f>IF(B175=0,"",B175*100/N90)</f>
        <v>79.155920281359911</v>
      </c>
      <c r="D175" s="166">
        <v>2202</v>
      </c>
      <c r="E175" s="66">
        <f>IF(D175=0,"",D175*100/O90)</f>
        <v>48.566387295985884</v>
      </c>
      <c r="F175" s="166">
        <v>2242</v>
      </c>
      <c r="G175" s="66">
        <f>IF(F175=0,"",F175*100/P90)</f>
        <v>45.876816042561899</v>
      </c>
      <c r="H175" s="166">
        <v>2466</v>
      </c>
      <c r="I175" s="66">
        <f>IF(H175=0,"",H175*100/Q90)</f>
        <v>47.799961232797052</v>
      </c>
      <c r="J175" s="166">
        <v>2712</v>
      </c>
      <c r="K175" s="66">
        <f>IF(J175=0,"",J175*100/R90)</f>
        <v>51.924181504882249</v>
      </c>
      <c r="L175" s="166">
        <v>2983</v>
      </c>
      <c r="M175" s="67">
        <f>IF(L175=0,"",L175*100/S90)</f>
        <v>56.145303971390931</v>
      </c>
    </row>
    <row r="176" spans="1:31" ht="29.25" customHeight="1" x14ac:dyDescent="0.3">
      <c r="A176" s="141" t="s">
        <v>108</v>
      </c>
      <c r="B176" s="167">
        <v>1148</v>
      </c>
      <c r="C176" s="168">
        <f>IF(B176=0,"",B176*100/(B84+H84))</f>
        <v>28.157959283787097</v>
      </c>
      <c r="D176" s="167">
        <v>1329</v>
      </c>
      <c r="E176" s="168">
        <f>IF(D176=0,"",D176*100/(C84+I84))</f>
        <v>30.721220527045769</v>
      </c>
      <c r="F176" s="167">
        <v>1227</v>
      </c>
      <c r="G176" s="168">
        <f>IF(F176=0,"",F176*100/(D84+J84))</f>
        <v>26.223552041034409</v>
      </c>
      <c r="H176" s="167">
        <v>1349</v>
      </c>
      <c r="I176" s="168">
        <f>IF(H176=0,"",H176*100/(E84+K84))</f>
        <v>27.363083164300203</v>
      </c>
      <c r="J176" s="167">
        <v>1483</v>
      </c>
      <c r="K176" s="168">
        <f>IF(J176=0,"",J176*100/(F84+L84))</f>
        <v>29.86306886830447</v>
      </c>
      <c r="L176" s="167">
        <v>1557</v>
      </c>
      <c r="M176" s="169">
        <f>IF(L176=0,"",L176*100/(G84+M84))</f>
        <v>31.059245960502693</v>
      </c>
    </row>
    <row r="177" spans="1:19" ht="26.25" customHeight="1" x14ac:dyDescent="0.3">
      <c r="A177" s="141" t="s">
        <v>109</v>
      </c>
      <c r="B177" s="167">
        <v>134</v>
      </c>
      <c r="C177" s="168">
        <f>IF(B177=0,"",B177*100/(N84+B90+H90))</f>
        <v>71.276595744680847</v>
      </c>
      <c r="D177" s="167">
        <v>166</v>
      </c>
      <c r="E177" s="168">
        <f>IF(D177=0,"",D177*100/(O84+C90+I90))</f>
        <v>79.807692307692307</v>
      </c>
      <c r="F177" s="167">
        <v>177</v>
      </c>
      <c r="G177" s="168">
        <f>IF(F177=0,"",F177*100/(P84+D90+J90))</f>
        <v>85.09615384615384</v>
      </c>
      <c r="H177" s="167">
        <v>194</v>
      </c>
      <c r="I177" s="168">
        <f>IF(H177=0,"",H177*100/(Q84+E90+K90))</f>
        <v>84.716157205240179</v>
      </c>
      <c r="J177" s="167">
        <v>213</v>
      </c>
      <c r="K177" s="168">
        <f>IF(J177=0,"",J177*100/(R84+F90+L90))</f>
        <v>82.879377431906619</v>
      </c>
      <c r="L177" s="167">
        <v>224</v>
      </c>
      <c r="M177" s="169">
        <f>IF(L177=0,"",L177*100/(S84+G90+M90))</f>
        <v>74.666666666666671</v>
      </c>
    </row>
    <row r="178" spans="1:19" ht="33" x14ac:dyDescent="0.3">
      <c r="A178" s="170" t="s">
        <v>110</v>
      </c>
      <c r="B178" s="167">
        <v>95</v>
      </c>
      <c r="C178" s="168">
        <f>IF(B178=0,"",B178*100/N90)</f>
        <v>2.2274325908558033</v>
      </c>
      <c r="D178" s="167">
        <v>174</v>
      </c>
      <c r="E178" s="168">
        <f>IF(D178=0,"",D178*100/O90)</f>
        <v>3.8376709307454786</v>
      </c>
      <c r="F178" s="167">
        <v>184</v>
      </c>
      <c r="G178" s="168">
        <f>IF(F178=0,"",F178*100/P90)</f>
        <v>3.7650910579087373</v>
      </c>
      <c r="H178" s="167">
        <v>202</v>
      </c>
      <c r="I178" s="168">
        <f>IF(H178=0,"",H178*100/Q90)</f>
        <v>3.9154874975770499</v>
      </c>
      <c r="J178" s="167">
        <v>222</v>
      </c>
      <c r="K178" s="168">
        <f>IF(J178=0,"",J178*100/R90)</f>
        <v>4.2504307869040785</v>
      </c>
      <c r="L178" s="167">
        <v>236</v>
      </c>
      <c r="M178" s="169">
        <f>IF(L178=0,"",L178*100/S90)</f>
        <v>4.4419348767174851</v>
      </c>
    </row>
    <row r="179" spans="1:19" x14ac:dyDescent="0.3">
      <c r="A179" s="141" t="s">
        <v>111</v>
      </c>
      <c r="B179" s="171">
        <f>SUM(B175:B178)</f>
        <v>4753</v>
      </c>
      <c r="C179" s="168">
        <f>IF(B179=0,"",B179*100/N90)</f>
        <v>111.44196951934349</v>
      </c>
      <c r="D179" s="171">
        <f>SUM(D175:D178)</f>
        <v>3871</v>
      </c>
      <c r="E179" s="168">
        <f>IF(D179=0,"",D179*100/O90)</f>
        <v>85.377150419056022</v>
      </c>
      <c r="F179" s="171">
        <f>SUM(F175:F178)</f>
        <v>3830</v>
      </c>
      <c r="G179" s="168">
        <f>IF(F179=0,"",F179*100/P90)</f>
        <v>78.371188868426444</v>
      </c>
      <c r="H179" s="171">
        <f>SUM(H175:H178)</f>
        <v>4211</v>
      </c>
      <c r="I179" s="168">
        <f>IF(H179=0,"",H179*100/Q90)</f>
        <v>81.624345803450282</v>
      </c>
      <c r="J179" s="171">
        <f>SUM(J175:J178)</f>
        <v>4630</v>
      </c>
      <c r="K179" s="168">
        <f>IF(J179=0,"",J179*100/R90)</f>
        <v>88.646371816963438</v>
      </c>
      <c r="L179" s="171">
        <f>SUM(L175:L178)</f>
        <v>5000</v>
      </c>
      <c r="M179" s="169">
        <f>IF(L179=0,"",L179*100/S90)</f>
        <v>94.108789760963674</v>
      </c>
    </row>
    <row r="180" spans="1:19" ht="21" customHeight="1" x14ac:dyDescent="0.3">
      <c r="A180" s="141" t="s">
        <v>112</v>
      </c>
      <c r="B180" s="167">
        <v>3582</v>
      </c>
      <c r="C180" s="168">
        <f>IF(B180=0,"",B180*100/(B84+H84))</f>
        <v>87.858719646799116</v>
      </c>
      <c r="D180" s="167">
        <v>3915</v>
      </c>
      <c r="E180" s="168">
        <f>IF(D180=0,"",D180*100/(C84+I84))</f>
        <v>90.499306518723998</v>
      </c>
      <c r="F180" s="167">
        <v>4613</v>
      </c>
      <c r="G180" s="168">
        <f>IF(F180=0,"",F180*100/(D84+J84))</f>
        <v>98.58944218850182</v>
      </c>
      <c r="H180" s="167">
        <v>4613</v>
      </c>
      <c r="I180" s="168">
        <f>IF(H180=0,"",H180*100/(E84+K84))</f>
        <v>93.569979716024335</v>
      </c>
      <c r="J180" s="167">
        <v>4702</v>
      </c>
      <c r="K180" s="168">
        <f>IF(J180=0,"",J180*100/(F84+L84))</f>
        <v>94.683850181232387</v>
      </c>
      <c r="L180" s="167">
        <v>4896</v>
      </c>
      <c r="M180" s="169">
        <f>IF(L180=0,"",L180*100/(G84+M84))</f>
        <v>97.666068222621192</v>
      </c>
    </row>
    <row r="181" spans="1:19" ht="21.75" customHeight="1" x14ac:dyDescent="0.3">
      <c r="A181" s="154" t="s">
        <v>113</v>
      </c>
      <c r="B181" s="167">
        <v>26</v>
      </c>
      <c r="C181" s="168">
        <f>IFERROR(B181*100/N90,"")</f>
        <v>0.60961313012895657</v>
      </c>
      <c r="D181" s="167">
        <v>11</v>
      </c>
      <c r="E181" s="168">
        <f>IFERROR(D181*100/O90,"")</f>
        <v>0.24261138067931187</v>
      </c>
      <c r="F181" s="167">
        <v>11</v>
      </c>
      <c r="G181" s="168">
        <f>IFERROR(F181*100/P90,"")</f>
        <v>0.22508696541845713</v>
      </c>
      <c r="H181" s="167">
        <v>14</v>
      </c>
      <c r="I181" s="168">
        <f>IFERROR(H181*100/Q90,"")</f>
        <v>0.27137042062415195</v>
      </c>
      <c r="J181" s="167">
        <v>14</v>
      </c>
      <c r="K181" s="168">
        <f>IFERROR(J181*100/R90,"")</f>
        <v>0.26804518475971661</v>
      </c>
      <c r="L181" s="167">
        <v>16</v>
      </c>
      <c r="M181" s="169">
        <f>IFERROR(L181*100/S90,"")</f>
        <v>0.30114812723508377</v>
      </c>
    </row>
    <row r="182" spans="1:19" ht="33" x14ac:dyDescent="0.3">
      <c r="A182" s="154" t="s">
        <v>114</v>
      </c>
      <c r="B182" s="167">
        <v>26</v>
      </c>
      <c r="C182" s="168">
        <f>IFERROR(B182*100/B181,"")</f>
        <v>100</v>
      </c>
      <c r="D182" s="167">
        <v>11</v>
      </c>
      <c r="E182" s="168">
        <f>IFERROR(D182*100/D181,"")</f>
        <v>100</v>
      </c>
      <c r="F182" s="167">
        <v>11</v>
      </c>
      <c r="G182" s="168">
        <f>IFERROR(F182*100/F181,"")</f>
        <v>100</v>
      </c>
      <c r="H182" s="167">
        <v>14</v>
      </c>
      <c r="I182" s="168">
        <f>IFERROR(H182*100/H181,"")</f>
        <v>100</v>
      </c>
      <c r="J182" s="167">
        <v>14</v>
      </c>
      <c r="K182" s="168">
        <f>IFERROR(J182*100/J181,"")</f>
        <v>100</v>
      </c>
      <c r="L182" s="167">
        <v>16</v>
      </c>
      <c r="M182" s="169">
        <f>IFERROR(L182*100/L181,"")</f>
        <v>100</v>
      </c>
    </row>
    <row r="183" spans="1:19" ht="27" customHeight="1" x14ac:dyDescent="0.3">
      <c r="A183" s="154" t="s">
        <v>115</v>
      </c>
      <c r="B183" s="167">
        <v>26</v>
      </c>
      <c r="C183" s="168">
        <f>IFERROR(B183*100/N90,"")</f>
        <v>0.60961313012895657</v>
      </c>
      <c r="D183" s="167">
        <v>11</v>
      </c>
      <c r="E183" s="168">
        <f>IFERROR(D183*100/O90,"")</f>
        <v>0.24261138067931187</v>
      </c>
      <c r="F183" s="167">
        <v>11</v>
      </c>
      <c r="G183" s="168">
        <f>IFERROR(F183*100/P90,"")</f>
        <v>0.22508696541845713</v>
      </c>
      <c r="H183" s="167">
        <v>14</v>
      </c>
      <c r="I183" s="168">
        <f>IFERROR(H183*100/Q90,"")</f>
        <v>0.27137042062415195</v>
      </c>
      <c r="J183" s="167">
        <v>14</v>
      </c>
      <c r="K183" s="168">
        <f>IFERROR(J183*100/R90,"")</f>
        <v>0.26804518475971661</v>
      </c>
      <c r="L183" s="167">
        <v>16</v>
      </c>
      <c r="M183" s="169">
        <f>IFERROR(L183*100/S90,"")</f>
        <v>0.30114812723508377</v>
      </c>
    </row>
    <row r="184" spans="1:19" ht="33" x14ac:dyDescent="0.3">
      <c r="A184" s="154" t="s">
        <v>116</v>
      </c>
      <c r="B184" s="167">
        <v>45</v>
      </c>
      <c r="C184" s="168">
        <f>IFERROR(B184*100/B183,"")</f>
        <v>173.07692307692307</v>
      </c>
      <c r="D184" s="167">
        <v>70</v>
      </c>
      <c r="E184" s="168">
        <f>IFERROR(D184*100/D183,"")</f>
        <v>636.36363636363637</v>
      </c>
      <c r="F184" s="167">
        <v>74</v>
      </c>
      <c r="G184" s="168">
        <f>IFERROR(F184*100/F183,"")</f>
        <v>672.72727272727275</v>
      </c>
      <c r="H184" s="167">
        <v>76</v>
      </c>
      <c r="I184" s="168">
        <f>IFERROR(H184*100/H183,"")</f>
        <v>542.85714285714289</v>
      </c>
      <c r="J184" s="167">
        <v>79</v>
      </c>
      <c r="K184" s="168">
        <f>IFERROR(J184*100/J183,"")</f>
        <v>564.28571428571433</v>
      </c>
      <c r="L184" s="167">
        <v>82</v>
      </c>
      <c r="M184" s="169">
        <f>IFERROR(L184*100/L183,"")</f>
        <v>512.5</v>
      </c>
    </row>
    <row r="185" spans="1:19" ht="28.5" customHeight="1" x14ac:dyDescent="0.3">
      <c r="A185" s="106" t="s">
        <v>117</v>
      </c>
      <c r="B185" s="167">
        <v>1008</v>
      </c>
      <c r="C185" s="168">
        <f>IFERROR(B185*100/(N90),"")</f>
        <v>23.634232121922626</v>
      </c>
      <c r="D185" s="167">
        <v>1058</v>
      </c>
      <c r="E185" s="168">
        <f>IFERROR(D185*100/(O90),"")</f>
        <v>23.33480370533745</v>
      </c>
      <c r="F185" s="167">
        <v>1441</v>
      </c>
      <c r="G185" s="168">
        <f>IFERROR(F185*100/(P90),"")</f>
        <v>29.486392469817883</v>
      </c>
      <c r="H185" s="167">
        <v>1585</v>
      </c>
      <c r="I185" s="168">
        <f>IFERROR(H185*100/(Q90),"")</f>
        <v>30.723008334948634</v>
      </c>
      <c r="J185" s="167">
        <v>1664</v>
      </c>
      <c r="K185" s="168">
        <f>IFERROR(J185*100/(R90),"")</f>
        <v>31.859084817154891</v>
      </c>
      <c r="L185" s="167">
        <v>1747</v>
      </c>
      <c r="M185" s="169">
        <f>IFERROR(L185*100/(S90),"")</f>
        <v>32.881611142480708</v>
      </c>
    </row>
    <row r="186" spans="1:19" ht="33" x14ac:dyDescent="0.3">
      <c r="A186" s="154" t="s">
        <v>118</v>
      </c>
      <c r="B186" s="167"/>
      <c r="C186" s="168">
        <f>IFERROR(B186*100/B185,"")</f>
        <v>0</v>
      </c>
      <c r="D186" s="167"/>
      <c r="E186" s="168">
        <f>IFERROR(D186*100/D185,"")</f>
        <v>0</v>
      </c>
      <c r="F186" s="167"/>
      <c r="G186" s="168">
        <f>IFERROR(F186*100/F185,"")</f>
        <v>0</v>
      </c>
      <c r="H186" s="167"/>
      <c r="I186" s="168">
        <f>IFERROR(H186*100/H185,"")</f>
        <v>0</v>
      </c>
      <c r="J186" s="167"/>
      <c r="K186" s="168">
        <f>IFERROR(J186*100/J185,"")</f>
        <v>0</v>
      </c>
      <c r="L186" s="167"/>
      <c r="M186" s="169">
        <f>IFERROR(L186*100/L185,"")</f>
        <v>0</v>
      </c>
    </row>
    <row r="187" spans="1:19" ht="33" x14ac:dyDescent="0.3">
      <c r="A187" s="154" t="s">
        <v>119</v>
      </c>
      <c r="B187" s="167"/>
      <c r="C187" s="168">
        <f>IFERROR(B187*100/(B83+H83),"")</f>
        <v>0</v>
      </c>
      <c r="D187" s="167"/>
      <c r="E187" s="168">
        <f>IFERROR(D187*100/(B83+I83),"")</f>
        <v>0</v>
      </c>
      <c r="F187" s="167"/>
      <c r="G187" s="168">
        <f>IFERROR(F187*100/(D83+J83),"")</f>
        <v>0</v>
      </c>
      <c r="H187" s="167"/>
      <c r="I187" s="168">
        <f>IFERROR(H187*100/(E83+K83),"")</f>
        <v>0</v>
      </c>
      <c r="J187" s="167"/>
      <c r="K187" s="168">
        <f>IFERROR(J187*100/(F83+L83),"")</f>
        <v>0</v>
      </c>
      <c r="L187" s="167"/>
      <c r="M187" s="169">
        <f>IFERROR(L187*100/(G83+M83),"")</f>
        <v>0</v>
      </c>
    </row>
    <row r="188" spans="1:19" ht="33" x14ac:dyDescent="0.3">
      <c r="A188" s="154" t="s">
        <v>120</v>
      </c>
      <c r="B188" s="167">
        <v>10</v>
      </c>
      <c r="C188" s="168">
        <f>IFERROR(B188*100/(B83+H83),"")</f>
        <v>90.909090909090907</v>
      </c>
      <c r="D188" s="167">
        <v>10</v>
      </c>
      <c r="E188" s="168">
        <f>IFERROR(D188*100/(C83+I83),"")</f>
        <v>90.909090909090907</v>
      </c>
      <c r="F188" s="167">
        <v>10</v>
      </c>
      <c r="G188" s="168">
        <f>IFERROR(F188*100/(D83+J83),"")</f>
        <v>83.333333333333329</v>
      </c>
      <c r="H188" s="167">
        <v>10</v>
      </c>
      <c r="I188" s="168">
        <f>IFERROR(H188*100/(E83+K83),"")</f>
        <v>83.333333333333329</v>
      </c>
      <c r="J188" s="167">
        <v>10</v>
      </c>
      <c r="K188" s="168">
        <f>IFERROR(J188*100/(F83+L83),"")</f>
        <v>90.909090909090907</v>
      </c>
      <c r="L188" s="167">
        <v>10</v>
      </c>
      <c r="M188" s="169">
        <f>IFERROR(L188*100/(G83+M83),"")</f>
        <v>90.909090909090907</v>
      </c>
    </row>
    <row r="189" spans="1:19" x14ac:dyDescent="0.3">
      <c r="A189" s="154" t="s">
        <v>121</v>
      </c>
      <c r="B189" s="167">
        <v>10</v>
      </c>
      <c r="C189" s="168">
        <f>IFERROR(B189*100/N89,"")</f>
        <v>45.454545454545453</v>
      </c>
      <c r="D189" s="167">
        <v>10</v>
      </c>
      <c r="E189" s="168">
        <f>IFERROR(D189*100/O89,"")</f>
        <v>45.454545454545453</v>
      </c>
      <c r="F189" s="167">
        <v>10</v>
      </c>
      <c r="G189" s="168">
        <f>IFERROR(F189*100/P89,"")</f>
        <v>43.478260869565219</v>
      </c>
      <c r="H189" s="167">
        <v>10</v>
      </c>
      <c r="I189" s="168">
        <f>IFERROR(H189*100/Q89,"")</f>
        <v>45.454545454545453</v>
      </c>
      <c r="J189" s="167">
        <v>10</v>
      </c>
      <c r="K189" s="168">
        <f>IFERROR(J189*100/R89,"")</f>
        <v>52.631578947368418</v>
      </c>
      <c r="L189" s="167">
        <v>10</v>
      </c>
      <c r="M189" s="169">
        <f>IFERROR(L189*100/S89,"")</f>
        <v>47.61904761904762</v>
      </c>
    </row>
    <row r="190" spans="1:19" ht="34.5" customHeight="1" x14ac:dyDescent="0.3">
      <c r="A190" s="141" t="s">
        <v>122</v>
      </c>
      <c r="B190" s="167"/>
      <c r="C190" s="172">
        <f>IFERROR(B190*100/(B59+H59),"")</f>
        <v>0</v>
      </c>
      <c r="D190" s="167"/>
      <c r="E190" s="172">
        <f>IFERROR(D190*100/(C59+I59),"")</f>
        <v>0</v>
      </c>
      <c r="F190" s="167"/>
      <c r="G190" s="172">
        <f>IFERROR(F190*100/(D59+J59),"")</f>
        <v>0</v>
      </c>
      <c r="H190" s="167"/>
      <c r="I190" s="172">
        <f>IFERROR(H190*100/(E59+K59),"")</f>
        <v>0</v>
      </c>
      <c r="J190" s="167"/>
      <c r="K190" s="172">
        <f>IFERROR(J190*100/(F59+L59),"")</f>
        <v>0</v>
      </c>
      <c r="L190" s="167"/>
      <c r="M190" s="173">
        <f>IFERROR(L190*100/(G59+M59),"")</f>
        <v>0</v>
      </c>
      <c r="N190" s="174"/>
      <c r="O190" s="174"/>
      <c r="P190" s="174"/>
      <c r="Q190" s="174"/>
      <c r="R190" s="174"/>
      <c r="S190" s="174"/>
    </row>
    <row r="191" spans="1:19" ht="33" x14ac:dyDescent="0.3">
      <c r="A191" s="105" t="s">
        <v>123</v>
      </c>
      <c r="B191" s="167"/>
      <c r="C191" s="172">
        <f>IFERROR(B191*100/(B83+H83),"")</f>
        <v>0</v>
      </c>
      <c r="D191" s="167"/>
      <c r="E191" s="172">
        <f>IFERROR(D191*100/(C83+I83),"")</f>
        <v>0</v>
      </c>
      <c r="F191" s="167"/>
      <c r="G191" s="172">
        <f>IFERROR(F191*100/(D83+J83),"")</f>
        <v>0</v>
      </c>
      <c r="H191" s="167"/>
      <c r="I191" s="172">
        <f>IFERROR(H191*100/(E83+K83),"")</f>
        <v>0</v>
      </c>
      <c r="J191" s="167"/>
      <c r="K191" s="172">
        <f>IFERROR(J191*100/(F83+L83),"")</f>
        <v>0</v>
      </c>
      <c r="L191" s="167"/>
      <c r="M191" s="173">
        <f>IFERROR(L191*100/(G83+M83),"")</f>
        <v>0</v>
      </c>
      <c r="N191" s="174"/>
      <c r="O191" s="174"/>
      <c r="P191" s="174"/>
      <c r="Q191" s="174"/>
      <c r="R191" s="174"/>
      <c r="S191" s="174"/>
    </row>
    <row r="192" spans="1:19" x14ac:dyDescent="0.3">
      <c r="A192" s="175" t="s">
        <v>124</v>
      </c>
      <c r="B192" s="176"/>
      <c r="C192" s="44"/>
      <c r="D192" s="176"/>
      <c r="E192" s="44"/>
      <c r="F192" s="176"/>
      <c r="G192" s="44"/>
      <c r="H192" s="176"/>
      <c r="I192" s="44"/>
      <c r="J192" s="176"/>
      <c r="K192" s="44"/>
      <c r="L192" s="176"/>
      <c r="M192" s="45"/>
    </row>
    <row r="193" spans="1:28" s="180" customFormat="1" x14ac:dyDescent="0.3">
      <c r="A193" s="177" t="s">
        <v>125</v>
      </c>
      <c r="B193" s="177"/>
      <c r="C193" s="177"/>
      <c r="D193" s="177"/>
      <c r="E193" s="177"/>
      <c r="F193" s="177"/>
      <c r="G193" s="177"/>
      <c r="H193" s="177"/>
      <c r="I193" s="177"/>
      <c r="J193" s="177"/>
      <c r="K193" s="177"/>
      <c r="L193" s="177"/>
      <c r="M193" s="177"/>
      <c r="N193" s="1"/>
      <c r="O193" s="1"/>
      <c r="P193" s="1"/>
      <c r="Q193" s="1"/>
      <c r="R193" s="1"/>
      <c r="S193" s="1"/>
      <c r="T193" s="1"/>
      <c r="U193" s="1"/>
      <c r="V193" s="178"/>
      <c r="W193" s="178"/>
      <c r="X193" s="178"/>
      <c r="Y193" s="178"/>
      <c r="Z193" s="178"/>
      <c r="AA193" s="179"/>
    </row>
    <row r="194" spans="1:28" s="181" customFormat="1" ht="16.5" customHeight="1" x14ac:dyDescent="0.3">
      <c r="A194" s="174" t="s">
        <v>126</v>
      </c>
      <c r="B194" s="174"/>
      <c r="C194" s="174"/>
      <c r="D194" s="174"/>
      <c r="E194" s="174"/>
      <c r="F194" s="174"/>
      <c r="G194" s="174"/>
      <c r="H194" s="174"/>
      <c r="I194" s="174"/>
      <c r="J194" s="174"/>
      <c r="K194" s="174"/>
      <c r="L194" s="174"/>
      <c r="M194" s="174"/>
      <c r="N194" s="174"/>
      <c r="O194" s="174"/>
      <c r="P194" s="1"/>
      <c r="Q194" s="1"/>
      <c r="R194" s="1"/>
      <c r="S194" s="1"/>
      <c r="T194" s="1"/>
      <c r="U194" s="1"/>
      <c r="V194" s="1"/>
      <c r="W194" s="1"/>
      <c r="X194" s="178"/>
      <c r="Y194" s="178"/>
      <c r="Z194" s="178"/>
      <c r="AA194" s="178"/>
      <c r="AB194" s="178"/>
    </row>
    <row r="195" spans="1:28" s="181" customFormat="1" x14ac:dyDescent="0.2">
      <c r="A195" s="182" t="s">
        <v>50</v>
      </c>
      <c r="B195" s="183"/>
      <c r="C195" s="184"/>
      <c r="D195" s="184"/>
      <c r="E195" s="184"/>
      <c r="F195" s="184"/>
      <c r="G195" s="184"/>
      <c r="H195" s="184"/>
      <c r="I195" s="184"/>
      <c r="J195" s="184"/>
      <c r="K195" s="184"/>
      <c r="L195" s="184"/>
      <c r="M195" s="184"/>
      <c r="N195" s="184"/>
      <c r="O195" s="184"/>
      <c r="P195" s="184"/>
      <c r="Q195" s="184"/>
      <c r="R195" s="184"/>
    </row>
    <row r="196" spans="1:28" x14ac:dyDescent="0.3">
      <c r="A196" s="124"/>
      <c r="B196" s="185"/>
      <c r="C196" s="47"/>
      <c r="D196" s="47"/>
      <c r="E196" s="47"/>
      <c r="F196" s="47"/>
      <c r="G196" s="47"/>
      <c r="H196" s="47"/>
      <c r="I196" s="47"/>
      <c r="J196" s="47"/>
      <c r="K196" s="47"/>
      <c r="L196" s="47"/>
      <c r="M196" s="47"/>
      <c r="N196" s="47"/>
      <c r="O196" s="47"/>
      <c r="P196" s="47"/>
      <c r="Q196" s="47"/>
      <c r="R196" s="47"/>
    </row>
    <row r="197" spans="1:28" s="72" customFormat="1" x14ac:dyDescent="0.3">
      <c r="A197" s="186" t="s">
        <v>127</v>
      </c>
      <c r="B197" s="186"/>
      <c r="C197" s="186"/>
      <c r="D197" s="186"/>
      <c r="E197" s="186"/>
      <c r="F197" s="186"/>
      <c r="G197" s="186"/>
      <c r="H197" s="186"/>
      <c r="I197" s="186"/>
      <c r="J197" s="186"/>
      <c r="K197" s="186"/>
      <c r="L197" s="186"/>
      <c r="M197" s="186"/>
      <c r="U197" s="1"/>
    </row>
    <row r="198" spans="1:28" s="72" customFormat="1" x14ac:dyDescent="0.3">
      <c r="A198" s="346" t="s">
        <v>98</v>
      </c>
      <c r="B198" s="337">
        <v>2013</v>
      </c>
      <c r="C198" s="339"/>
      <c r="D198" s="337">
        <v>2014</v>
      </c>
      <c r="E198" s="339"/>
      <c r="F198" s="346">
        <v>2015</v>
      </c>
      <c r="G198" s="346"/>
      <c r="H198" s="337">
        <v>2016</v>
      </c>
      <c r="I198" s="339"/>
      <c r="J198" s="337">
        <v>2017</v>
      </c>
      <c r="K198" s="339"/>
      <c r="L198" s="337">
        <v>2018</v>
      </c>
      <c r="M198" s="339"/>
      <c r="U198" s="1"/>
    </row>
    <row r="199" spans="1:28" s="72" customFormat="1" x14ac:dyDescent="0.3">
      <c r="A199" s="342"/>
      <c r="B199" s="187" t="s">
        <v>128</v>
      </c>
      <c r="C199" s="187" t="s">
        <v>85</v>
      </c>
      <c r="D199" s="187" t="s">
        <v>128</v>
      </c>
      <c r="E199" s="187" t="s">
        <v>85</v>
      </c>
      <c r="F199" s="187" t="s">
        <v>128</v>
      </c>
      <c r="G199" s="187" t="s">
        <v>85</v>
      </c>
      <c r="H199" s="187" t="s">
        <v>128</v>
      </c>
      <c r="I199" s="187" t="s">
        <v>85</v>
      </c>
      <c r="J199" s="187" t="s">
        <v>128</v>
      </c>
      <c r="K199" s="187" t="s">
        <v>85</v>
      </c>
      <c r="L199" s="187" t="s">
        <v>128</v>
      </c>
      <c r="M199" s="187" t="s">
        <v>85</v>
      </c>
      <c r="U199" s="1"/>
    </row>
    <row r="200" spans="1:28" s="72" customFormat="1" x14ac:dyDescent="0.3">
      <c r="A200" s="188" t="s">
        <v>129</v>
      </c>
      <c r="B200" s="189">
        <v>8</v>
      </c>
      <c r="C200" s="190">
        <f>IF(B200=0,"",B200*100/H59)</f>
        <v>72.727272727272734</v>
      </c>
      <c r="D200" s="189">
        <v>5</v>
      </c>
      <c r="E200" s="190">
        <f>IF(D200=0,"",D200*100/I59)</f>
        <v>45.454545454545453</v>
      </c>
      <c r="F200" s="191">
        <v>5</v>
      </c>
      <c r="G200" s="190">
        <f>IF(F200=0,"",F200*100/J59)</f>
        <v>50</v>
      </c>
      <c r="H200" s="189">
        <v>5</v>
      </c>
      <c r="I200" s="190">
        <f>IF(H200=0,"",H200*100/K59)</f>
        <v>50</v>
      </c>
      <c r="J200" s="189">
        <v>5</v>
      </c>
      <c r="K200" s="190">
        <f>IF(J200=0,"",J200*100/L59)</f>
        <v>50</v>
      </c>
      <c r="L200" s="189">
        <v>6</v>
      </c>
      <c r="M200" s="192">
        <f>IF(L200=0,"",L200*100/M59)</f>
        <v>54.545454545454547</v>
      </c>
      <c r="N200" s="193"/>
      <c r="O200" s="193"/>
      <c r="P200" s="193"/>
      <c r="Q200" s="193"/>
      <c r="R200" s="193"/>
      <c r="S200" s="193"/>
      <c r="U200" s="1"/>
    </row>
    <row r="201" spans="1:28" s="72" customFormat="1" x14ac:dyDescent="0.3">
      <c r="A201" s="105" t="s">
        <v>130</v>
      </c>
      <c r="B201" s="136">
        <v>192</v>
      </c>
      <c r="C201" s="136"/>
      <c r="D201" s="136">
        <v>249</v>
      </c>
      <c r="E201" s="136"/>
      <c r="F201" s="136">
        <v>185</v>
      </c>
      <c r="G201" s="136"/>
      <c r="H201" s="136">
        <v>212</v>
      </c>
      <c r="I201" s="136"/>
      <c r="J201" s="136">
        <v>233</v>
      </c>
      <c r="K201" s="136"/>
      <c r="L201" s="136">
        <v>252</v>
      </c>
      <c r="M201" s="194"/>
      <c r="N201" s="193"/>
      <c r="O201" s="193"/>
      <c r="P201" s="193"/>
      <c r="Q201" s="193"/>
      <c r="R201" s="193"/>
      <c r="S201" s="193"/>
      <c r="U201" s="1"/>
    </row>
    <row r="202" spans="1:28" s="72" customFormat="1" x14ac:dyDescent="0.3">
      <c r="A202" s="105" t="s">
        <v>131</v>
      </c>
      <c r="B202" s="195">
        <v>154</v>
      </c>
      <c r="C202" s="137">
        <f>IF(B202=0,"",B202*100/B201)</f>
        <v>80.208333333333329</v>
      </c>
      <c r="D202" s="195">
        <v>165</v>
      </c>
      <c r="E202" s="137">
        <f>IF(D202=0,"",D202*100/D201)</f>
        <v>66.265060240963862</v>
      </c>
      <c r="F202" s="196">
        <v>131</v>
      </c>
      <c r="G202" s="137">
        <f>IF(F202=0,"",F202*100/F201)</f>
        <v>70.810810810810807</v>
      </c>
      <c r="H202" s="195">
        <v>148</v>
      </c>
      <c r="I202" s="137">
        <f>IF(H202=0,"",H202*100/H201)</f>
        <v>69.811320754716988</v>
      </c>
      <c r="J202" s="195">
        <v>170</v>
      </c>
      <c r="K202" s="137">
        <f>IF(J202=0,"",J202*100/J201)</f>
        <v>72.961373390557938</v>
      </c>
      <c r="L202" s="195">
        <v>188</v>
      </c>
      <c r="M202" s="139">
        <f>IF(L202=0,"",L202*100/L201)</f>
        <v>74.603174603174608</v>
      </c>
      <c r="N202" s="193"/>
      <c r="O202" s="193"/>
      <c r="P202" s="193"/>
      <c r="Q202" s="193"/>
      <c r="R202" s="193"/>
      <c r="S202" s="193"/>
      <c r="U202" s="1"/>
    </row>
    <row r="203" spans="1:28" s="72" customFormat="1" ht="33" x14ac:dyDescent="0.3">
      <c r="A203" s="143" t="s">
        <v>132</v>
      </c>
      <c r="B203" s="195">
        <v>113</v>
      </c>
      <c r="C203" s="137">
        <f>+IFERROR(B203*100/B202,"")</f>
        <v>73.376623376623371</v>
      </c>
      <c r="D203" s="195">
        <v>149</v>
      </c>
      <c r="E203" s="137">
        <f>+IFERROR(D203*100/D202,"")</f>
        <v>90.303030303030297</v>
      </c>
      <c r="F203" s="196">
        <v>114</v>
      </c>
      <c r="G203" s="137">
        <f>+IFERROR(F203*100/F202,"")</f>
        <v>87.022900763358777</v>
      </c>
      <c r="H203" s="195">
        <v>122</v>
      </c>
      <c r="I203" s="137">
        <f>+IFERROR(H203*100/H202,"")</f>
        <v>82.432432432432435</v>
      </c>
      <c r="J203" s="195">
        <v>143</v>
      </c>
      <c r="K203" s="137">
        <f>+IFERROR(J203*100/J202,"")</f>
        <v>84.117647058823536</v>
      </c>
      <c r="L203" s="195">
        <v>155</v>
      </c>
      <c r="M203" s="139">
        <f>+IFERROR(L203*100/L202,"")</f>
        <v>82.446808510638292</v>
      </c>
      <c r="N203" s="193"/>
      <c r="O203" s="193"/>
      <c r="P203" s="193"/>
      <c r="Q203" s="193"/>
      <c r="R203" s="193"/>
      <c r="S203" s="193"/>
      <c r="U203" s="1"/>
    </row>
    <row r="204" spans="1:28" s="72" customFormat="1" ht="33" x14ac:dyDescent="0.3">
      <c r="A204" s="143" t="s">
        <v>133</v>
      </c>
      <c r="B204" s="195">
        <v>41</v>
      </c>
      <c r="C204" s="137">
        <f>+IFERROR(B204*100/B202,"")</f>
        <v>26.623376623376622</v>
      </c>
      <c r="D204" s="195">
        <v>16</v>
      </c>
      <c r="E204" s="137">
        <f>+IFERROR(D204*100/D202,"")</f>
        <v>9.6969696969696972</v>
      </c>
      <c r="F204" s="196">
        <v>39</v>
      </c>
      <c r="G204" s="137">
        <f>+IFERROR(F204*100/F202,"")</f>
        <v>29.770992366412212</v>
      </c>
      <c r="H204" s="195">
        <v>28</v>
      </c>
      <c r="I204" s="137">
        <f>+IFERROR(H204*100/H202,"")</f>
        <v>18.918918918918919</v>
      </c>
      <c r="J204" s="195">
        <v>29</v>
      </c>
      <c r="K204" s="137">
        <f>+IFERROR(J204*100/J202,"")</f>
        <v>17.058823529411764</v>
      </c>
      <c r="L204" s="195">
        <v>37</v>
      </c>
      <c r="M204" s="139">
        <f>+IFERROR(L204*100/L202,"")</f>
        <v>19.680851063829788</v>
      </c>
      <c r="N204" s="193"/>
      <c r="O204" s="193"/>
      <c r="P204" s="193"/>
      <c r="Q204" s="193"/>
      <c r="R204" s="193"/>
      <c r="S204" s="193"/>
      <c r="U204" s="1"/>
    </row>
    <row r="205" spans="1:28" s="72" customFormat="1" x14ac:dyDescent="0.3">
      <c r="A205" s="105" t="s">
        <v>134</v>
      </c>
      <c r="B205" s="195"/>
      <c r="C205" s="137" t="str">
        <f>IF(B205=0,"",B205*100/B59)</f>
        <v/>
      </c>
      <c r="D205" s="195"/>
      <c r="E205" s="137" t="str">
        <f>IF(D205=0,"",D205*100/C59)</f>
        <v/>
      </c>
      <c r="F205" s="196"/>
      <c r="G205" s="137" t="str">
        <f>IF(F205=0,"",F205*100/D59)</f>
        <v/>
      </c>
      <c r="H205" s="195"/>
      <c r="I205" s="137" t="str">
        <f>IF(H205=0,"",H205*100/E59)</f>
        <v/>
      </c>
      <c r="J205" s="195"/>
      <c r="K205" s="137" t="str">
        <f>IF(J205=0,"",J205*100/F59)</f>
        <v/>
      </c>
      <c r="L205" s="195"/>
      <c r="M205" s="139" t="str">
        <f>IF(L205=0,"",L205*100/G59)</f>
        <v/>
      </c>
      <c r="N205" s="193"/>
      <c r="O205" s="193"/>
      <c r="P205" s="193"/>
      <c r="Q205" s="193"/>
      <c r="R205" s="193"/>
      <c r="S205" s="193"/>
      <c r="U205" s="1"/>
    </row>
    <row r="206" spans="1:28" s="72" customFormat="1" x14ac:dyDescent="0.3">
      <c r="A206" s="105" t="s">
        <v>135</v>
      </c>
      <c r="B206" s="136"/>
      <c r="C206" s="136"/>
      <c r="D206" s="136"/>
      <c r="E206" s="136"/>
      <c r="F206" s="136"/>
      <c r="G206" s="136"/>
      <c r="H206" s="136"/>
      <c r="I206" s="136"/>
      <c r="J206" s="136"/>
      <c r="K206" s="17"/>
      <c r="L206" s="136"/>
      <c r="M206" s="194"/>
      <c r="N206" s="193"/>
      <c r="O206" s="193"/>
      <c r="P206" s="193"/>
      <c r="Q206" s="193"/>
      <c r="R206" s="193"/>
      <c r="S206" s="193"/>
      <c r="U206" s="1"/>
    </row>
    <row r="207" spans="1:28" s="72" customFormat="1" x14ac:dyDescent="0.3">
      <c r="A207" s="105" t="s">
        <v>136</v>
      </c>
      <c r="B207" s="195"/>
      <c r="C207" s="137" t="str">
        <f>IF(B207=0,"",B207*100/B206)</f>
        <v/>
      </c>
      <c r="D207" s="195"/>
      <c r="E207" s="137" t="str">
        <f>IF(D207=0,"",D207*100/D206)</f>
        <v/>
      </c>
      <c r="F207" s="196"/>
      <c r="G207" s="137" t="str">
        <f>IF(F207=0,"",F207*100/F206)</f>
        <v/>
      </c>
      <c r="H207" s="195"/>
      <c r="I207" s="137" t="str">
        <f>IF(H207=0,"",H207*100/H206)</f>
        <v/>
      </c>
      <c r="J207" s="195"/>
      <c r="K207" s="137" t="str">
        <f>IF(J207=0,"",J207*100/J206)</f>
        <v/>
      </c>
      <c r="L207" s="195"/>
      <c r="M207" s="139" t="str">
        <f>IF(L207=0,"",L207*100/L206)</f>
        <v/>
      </c>
      <c r="N207" s="193"/>
      <c r="O207" s="193"/>
      <c r="P207" s="193"/>
      <c r="Q207" s="193"/>
      <c r="R207" s="193"/>
      <c r="S207" s="193"/>
      <c r="U207" s="1"/>
    </row>
    <row r="208" spans="1:28" s="72" customFormat="1" ht="33" x14ac:dyDescent="0.3">
      <c r="A208" s="143" t="s">
        <v>137</v>
      </c>
      <c r="B208" s="195"/>
      <c r="C208" s="137" t="str">
        <f>+IFERROR(B208*100/B207,"")</f>
        <v/>
      </c>
      <c r="D208" s="195"/>
      <c r="E208" s="137" t="str">
        <f>+IFERROR(D208*100/D207,"")</f>
        <v/>
      </c>
      <c r="F208" s="196"/>
      <c r="G208" s="137" t="str">
        <f>+IFERROR(F208*100/F207,"")</f>
        <v/>
      </c>
      <c r="H208" s="195"/>
      <c r="I208" s="137" t="str">
        <f>+IFERROR(H208*100/H207,"")</f>
        <v/>
      </c>
      <c r="J208" s="195"/>
      <c r="K208" s="137" t="str">
        <f>+IFERROR(J208*100/J207,"")</f>
        <v/>
      </c>
      <c r="L208" s="195"/>
      <c r="M208" s="139" t="str">
        <f>+IFERROR(L208*100/L207,"")</f>
        <v/>
      </c>
      <c r="N208" s="193"/>
      <c r="O208" s="193"/>
      <c r="P208" s="193"/>
      <c r="Q208" s="193"/>
      <c r="R208" s="193"/>
      <c r="S208" s="193"/>
      <c r="U208" s="1"/>
    </row>
    <row r="209" spans="1:31" s="72" customFormat="1" ht="33" x14ac:dyDescent="0.3">
      <c r="A209" s="143" t="s">
        <v>138</v>
      </c>
      <c r="B209" s="195"/>
      <c r="C209" s="137" t="str">
        <f>+IFERROR(B209*100/B207,"")</f>
        <v/>
      </c>
      <c r="D209" s="195"/>
      <c r="E209" s="137" t="str">
        <f>+IFERROR(D209*100/D207,"")</f>
        <v/>
      </c>
      <c r="F209" s="196"/>
      <c r="G209" s="137" t="str">
        <f>+IFERROR(F209*100/F207,"")</f>
        <v/>
      </c>
      <c r="H209" s="195"/>
      <c r="I209" s="137" t="str">
        <f>+IFERROR(H209*100/H207,"")</f>
        <v/>
      </c>
      <c r="J209" s="195" t="str">
        <f t="shared" ref="J209" si="30">+IFERROR(I209*100/I207,"")</f>
        <v/>
      </c>
      <c r="K209" s="137" t="str">
        <f>+IFERROR(J209*100/J207,"")</f>
        <v/>
      </c>
      <c r="L209" s="195" t="str">
        <f t="shared" ref="L209" si="31">+IFERROR(K209*100/K207,"")</f>
        <v/>
      </c>
      <c r="M209" s="139" t="str">
        <f>+IFERROR(L209*100/L207,"")</f>
        <v/>
      </c>
      <c r="N209" s="193"/>
      <c r="O209" s="193"/>
      <c r="P209" s="193"/>
      <c r="Q209" s="193"/>
      <c r="R209" s="193"/>
      <c r="S209" s="193"/>
      <c r="U209" s="1"/>
    </row>
    <row r="210" spans="1:31" s="72" customFormat="1" ht="33" x14ac:dyDescent="0.3">
      <c r="A210" s="143" t="s">
        <v>139</v>
      </c>
      <c r="B210" s="197"/>
      <c r="C210" s="137">
        <f>+IFERROR(B210*100/H59,"")</f>
        <v>0</v>
      </c>
      <c r="D210" s="195"/>
      <c r="E210" s="137">
        <f>+IFERROR(D210*100/I59,"")</f>
        <v>0</v>
      </c>
      <c r="F210" s="196"/>
      <c r="G210" s="137">
        <f>+IFERROR(F210*100/J59,"")</f>
        <v>0</v>
      </c>
      <c r="H210" s="195"/>
      <c r="I210" s="137">
        <f>+IFERROR(H210*100/K59,"")</f>
        <v>0</v>
      </c>
      <c r="J210" s="195"/>
      <c r="K210" s="137">
        <f>+IFERROR(J210*100/L59,"")</f>
        <v>0</v>
      </c>
      <c r="L210" s="195"/>
      <c r="M210" s="139">
        <f>+IFERROR(L210*100/M59,"")</f>
        <v>0</v>
      </c>
      <c r="N210" s="193"/>
      <c r="O210" s="193"/>
      <c r="P210" s="193"/>
      <c r="Q210" s="193"/>
      <c r="R210" s="193"/>
      <c r="S210" s="193"/>
      <c r="U210" s="1"/>
    </row>
    <row r="211" spans="1:31" s="72" customFormat="1" ht="33" x14ac:dyDescent="0.3">
      <c r="A211" s="143" t="s">
        <v>140</v>
      </c>
      <c r="B211" s="197"/>
      <c r="C211" s="137">
        <f>+IFERROR(B211*100/H59,"")</f>
        <v>0</v>
      </c>
      <c r="D211" s="195"/>
      <c r="E211" s="137">
        <f>+IFERROR(D211*100/I59,"")</f>
        <v>0</v>
      </c>
      <c r="F211" s="196"/>
      <c r="G211" s="137">
        <f>+IFERROR(F211*100/J59,"")</f>
        <v>0</v>
      </c>
      <c r="H211" s="195"/>
      <c r="I211" s="137">
        <f>+IFERROR(H211*100/K59,"")</f>
        <v>0</v>
      </c>
      <c r="J211" s="195"/>
      <c r="K211" s="137">
        <f>+IFERROR(J211*100/L59,"")</f>
        <v>0</v>
      </c>
      <c r="L211" s="195"/>
      <c r="M211" s="139">
        <f>+IFERROR(L211*100/M59,"")</f>
        <v>0</v>
      </c>
      <c r="N211" s="193"/>
      <c r="O211" s="193"/>
      <c r="P211" s="193"/>
      <c r="Q211" s="193"/>
      <c r="R211" s="193"/>
      <c r="S211" s="193"/>
      <c r="U211" s="1"/>
    </row>
    <row r="212" spans="1:31" s="72" customFormat="1" ht="33" x14ac:dyDescent="0.3">
      <c r="A212" s="143" t="s">
        <v>141</v>
      </c>
      <c r="B212" s="195">
        <v>3</v>
      </c>
      <c r="C212" s="137">
        <f>IFERROR(B212*100/(B59+H59),"")</f>
        <v>27.272727272727273</v>
      </c>
      <c r="D212" s="195">
        <v>3</v>
      </c>
      <c r="E212" s="137">
        <f>IFERROR(D212*100/(C59+I59),"")</f>
        <v>27.272727272727273</v>
      </c>
      <c r="F212" s="196">
        <v>8</v>
      </c>
      <c r="G212" s="137">
        <f>IFERROR(F212*100/(D59+J59),"")</f>
        <v>80</v>
      </c>
      <c r="H212" s="195">
        <v>8</v>
      </c>
      <c r="I212" s="137">
        <f>IFERROR(H212*100/(K59+E59),"")</f>
        <v>80</v>
      </c>
      <c r="J212" s="195">
        <v>8</v>
      </c>
      <c r="K212" s="137">
        <f>IFERROR(J212*100/(F59+L59),"")</f>
        <v>80</v>
      </c>
      <c r="L212" s="195">
        <v>10</v>
      </c>
      <c r="M212" s="139">
        <f>IFERROR(L212*100/(G59+M59),"")</f>
        <v>90.909090909090907</v>
      </c>
      <c r="N212" s="193"/>
      <c r="O212" s="193"/>
      <c r="P212" s="193"/>
      <c r="Q212" s="193"/>
      <c r="R212" s="193"/>
      <c r="S212" s="193"/>
      <c r="U212" s="1"/>
    </row>
    <row r="213" spans="1:31" s="72" customFormat="1" ht="33" x14ac:dyDescent="0.3">
      <c r="A213" s="143" t="s">
        <v>142</v>
      </c>
      <c r="B213" s="195">
        <v>3</v>
      </c>
      <c r="C213" s="137">
        <f>IFERROR(B213*100/(N59+B65+H65),"")</f>
        <v>27.272727272727273</v>
      </c>
      <c r="D213" s="195">
        <v>3</v>
      </c>
      <c r="E213" s="137">
        <f>IFERROR(D213*100/(O59+C65+I65),"")</f>
        <v>27.272727272727273</v>
      </c>
      <c r="F213" s="196">
        <v>3</v>
      </c>
      <c r="G213" s="137">
        <f>IFERROR(F213*100/(P59+D65+J65),"")</f>
        <v>27.272727272727273</v>
      </c>
      <c r="H213" s="195">
        <v>3</v>
      </c>
      <c r="I213" s="137">
        <f>IFERROR(H213*100/(Q59+E65+K65),"")</f>
        <v>30</v>
      </c>
      <c r="J213" s="195">
        <v>5</v>
      </c>
      <c r="K213" s="137">
        <f>IFERROR(J213*100/(R59+F65+L65),"")</f>
        <v>62.5</v>
      </c>
      <c r="L213" s="195">
        <v>5</v>
      </c>
      <c r="M213" s="139">
        <f>IFERROR(L213*100/(S59+G65+M65),"")</f>
        <v>50</v>
      </c>
      <c r="N213" s="193"/>
      <c r="O213" s="193"/>
      <c r="P213" s="193"/>
      <c r="Q213" s="193"/>
      <c r="R213" s="193"/>
      <c r="S213" s="193"/>
      <c r="U213" s="1"/>
    </row>
    <row r="214" spans="1:31" s="72" customFormat="1" ht="36" customHeight="1" x14ac:dyDescent="0.2">
      <c r="A214" s="143" t="s">
        <v>143</v>
      </c>
      <c r="B214" s="195"/>
      <c r="C214" s="137">
        <f>+IFERROR(B214*100/N65,"")</f>
        <v>0</v>
      </c>
      <c r="D214" s="195"/>
      <c r="E214" s="137">
        <f>+IFERROR(D214*100/O65,"")</f>
        <v>0</v>
      </c>
      <c r="F214" s="196">
        <v>5</v>
      </c>
      <c r="G214" s="137">
        <f>+IFERROR(F214*100/P65,"")</f>
        <v>23.80952380952381</v>
      </c>
      <c r="H214" s="195">
        <v>5</v>
      </c>
      <c r="I214" s="137">
        <f>+IFERROR(H214*100/Q65,"")</f>
        <v>25</v>
      </c>
      <c r="J214" s="195">
        <v>5</v>
      </c>
      <c r="K214" s="137">
        <f>+IFERROR(J214*100/R65,"")</f>
        <v>27.777777777777779</v>
      </c>
      <c r="L214" s="195">
        <v>7</v>
      </c>
      <c r="M214" s="139">
        <f>+IFERROR(L214*100/S65,"")</f>
        <v>33.333333333333336</v>
      </c>
      <c r="N214" s="193"/>
      <c r="O214" s="193"/>
      <c r="P214" s="193"/>
      <c r="Q214" s="193"/>
      <c r="R214" s="193"/>
      <c r="S214" s="193"/>
    </row>
    <row r="215" spans="1:31" s="72" customFormat="1" ht="33" x14ac:dyDescent="0.2">
      <c r="A215" s="143" t="s">
        <v>144</v>
      </c>
      <c r="B215" s="195">
        <v>5</v>
      </c>
      <c r="C215" s="137">
        <f>+IFERROR(B215*100/($B$59+$H$59),"")</f>
        <v>45.454545454545453</v>
      </c>
      <c r="D215" s="195">
        <v>5</v>
      </c>
      <c r="E215" s="137">
        <f>+IFERROR(D215*100/($C$59+$I$59),"")</f>
        <v>45.454545454545453</v>
      </c>
      <c r="F215" s="196">
        <v>10</v>
      </c>
      <c r="G215" s="137">
        <f>+IFERROR(F215*100/($D$59+$J$59),"")</f>
        <v>100</v>
      </c>
      <c r="H215" s="195">
        <v>10</v>
      </c>
      <c r="I215" s="137">
        <f>+IFERROR(H215*100/($E$59+$K$59),"")</f>
        <v>100</v>
      </c>
      <c r="J215" s="195">
        <v>10</v>
      </c>
      <c r="K215" s="137">
        <f>+IFERROR(J215*100/($F$59+$L$59),"")</f>
        <v>100</v>
      </c>
      <c r="L215" s="195">
        <v>11</v>
      </c>
      <c r="M215" s="139">
        <f>+IFERROR(L215*100/($G$59+$M$59),"")</f>
        <v>100</v>
      </c>
      <c r="N215" s="193"/>
      <c r="O215" s="193"/>
      <c r="P215" s="193"/>
      <c r="Q215" s="193"/>
      <c r="R215" s="193"/>
      <c r="S215" s="193"/>
    </row>
    <row r="216" spans="1:31" s="72" customFormat="1" ht="33" x14ac:dyDescent="0.2">
      <c r="A216" s="143" t="s">
        <v>145</v>
      </c>
      <c r="B216" s="195">
        <v>5</v>
      </c>
      <c r="C216" s="137">
        <f>+IFERROR(B216*100/($B$59+$H$59),"")</f>
        <v>45.454545454545453</v>
      </c>
      <c r="D216" s="195">
        <v>5</v>
      </c>
      <c r="E216" s="137">
        <f>+IFERROR(D216*100/($C$59+$I$59),"")</f>
        <v>45.454545454545453</v>
      </c>
      <c r="F216" s="196">
        <v>10</v>
      </c>
      <c r="G216" s="137">
        <f>+IFERROR(F216*100/($D$59+$J$59),"")</f>
        <v>100</v>
      </c>
      <c r="H216" s="195">
        <v>10</v>
      </c>
      <c r="I216" s="137">
        <f>+IFERROR(H216*100/($E$59+$K$59),"")</f>
        <v>100</v>
      </c>
      <c r="J216" s="195">
        <v>10</v>
      </c>
      <c r="K216" s="137">
        <f>+IFERROR(J216*100/($F$59+$L$59),"")</f>
        <v>100</v>
      </c>
      <c r="L216" s="195">
        <v>11</v>
      </c>
      <c r="M216" s="139">
        <f>+IFERROR(L216*100/($G$59+$M$59),"")</f>
        <v>100</v>
      </c>
      <c r="N216" s="193"/>
      <c r="O216" s="193"/>
      <c r="P216" s="193"/>
      <c r="Q216" s="193"/>
      <c r="R216" s="193"/>
      <c r="S216" s="193"/>
    </row>
    <row r="217" spans="1:31" s="72" customFormat="1" x14ac:dyDescent="0.2">
      <c r="A217" s="143" t="s">
        <v>146</v>
      </c>
      <c r="B217" s="195">
        <v>5</v>
      </c>
      <c r="C217" s="137">
        <f>+IFERROR(B217*100/$N$89,"")</f>
        <v>22.727272727272727</v>
      </c>
      <c r="D217" s="195">
        <v>5</v>
      </c>
      <c r="E217" s="137">
        <f>+IFERROR(D217*100/$O$89,"")</f>
        <v>22.727272727272727</v>
      </c>
      <c r="F217" s="196">
        <v>10</v>
      </c>
      <c r="G217" s="137">
        <f>+IFERROR(F217*100/$P$89,"")</f>
        <v>43.478260869565219</v>
      </c>
      <c r="H217" s="195">
        <v>11</v>
      </c>
      <c r="I217" s="137">
        <f>+IFERROR(H217*100/$Q$89,"")</f>
        <v>50</v>
      </c>
      <c r="J217" s="195">
        <v>11</v>
      </c>
      <c r="K217" s="137">
        <f>+IFERROR(J217*100/$R$89,"")</f>
        <v>57.89473684210526</v>
      </c>
      <c r="L217" s="195">
        <v>11</v>
      </c>
      <c r="M217" s="139">
        <f>+IFERROR(L217*100/$S$89,"")</f>
        <v>52.38095238095238</v>
      </c>
      <c r="N217" s="193"/>
      <c r="O217" s="193"/>
      <c r="P217" s="193"/>
      <c r="Q217" s="193"/>
      <c r="R217" s="193"/>
      <c r="S217" s="193"/>
    </row>
    <row r="218" spans="1:31" s="72" customFormat="1" ht="33" x14ac:dyDescent="0.2">
      <c r="A218" s="143" t="s">
        <v>147</v>
      </c>
      <c r="B218" s="195">
        <v>4</v>
      </c>
      <c r="C218" s="137">
        <f>+IFERROR(B218*100/$N$89,"")</f>
        <v>18.181818181818183</v>
      </c>
      <c r="D218" s="195">
        <v>4</v>
      </c>
      <c r="E218" s="137">
        <f>+IFERROR(D218*100/$O$89,"")</f>
        <v>18.181818181818183</v>
      </c>
      <c r="F218" s="196">
        <v>4</v>
      </c>
      <c r="G218" s="137">
        <f>+IFERROR(F218*100/$P$89,"")</f>
        <v>17.391304347826086</v>
      </c>
      <c r="H218" s="195">
        <v>4</v>
      </c>
      <c r="I218" s="137">
        <f>+IFERROR(H218*100/$Q$89,"")</f>
        <v>18.181818181818183</v>
      </c>
      <c r="J218" s="195">
        <v>4</v>
      </c>
      <c r="K218" s="137">
        <f>+IFERROR(J218*100/$R$89,"")</f>
        <v>21.05263157894737</v>
      </c>
      <c r="L218" s="195">
        <v>4</v>
      </c>
      <c r="M218" s="139">
        <f>+IFERROR(L218*100/$S$89,"")</f>
        <v>19.047619047619047</v>
      </c>
      <c r="N218" s="193"/>
      <c r="O218" s="193"/>
      <c r="P218" s="193"/>
      <c r="Q218" s="193"/>
      <c r="R218" s="193"/>
      <c r="S218" s="193"/>
    </row>
    <row r="219" spans="1:31" s="72" customFormat="1" ht="33" x14ac:dyDescent="0.2">
      <c r="A219" s="143" t="s">
        <v>148</v>
      </c>
      <c r="B219" s="195">
        <v>4</v>
      </c>
      <c r="C219" s="137">
        <f>+IFERROR(B219*100/$N$89,"")</f>
        <v>18.181818181818183</v>
      </c>
      <c r="D219" s="195">
        <v>4</v>
      </c>
      <c r="E219" s="137">
        <f>+IFERROR(D219*100/$O$89,"")</f>
        <v>18.181818181818183</v>
      </c>
      <c r="F219" s="196">
        <v>4</v>
      </c>
      <c r="G219" s="137">
        <f>+IFERROR(F219*100/$P$89,"")</f>
        <v>17.391304347826086</v>
      </c>
      <c r="H219" s="195">
        <v>4</v>
      </c>
      <c r="I219" s="137">
        <f>+IFERROR(H219*100/$Q$89,"")</f>
        <v>18.181818181818183</v>
      </c>
      <c r="J219" s="195">
        <v>4</v>
      </c>
      <c r="K219" s="137">
        <f>+IFERROR(J219*100/$R$89,"")</f>
        <v>21.05263157894737</v>
      </c>
      <c r="L219" s="195">
        <v>4</v>
      </c>
      <c r="M219" s="139">
        <f>+IFERROR(L219*100/$S$89,"")</f>
        <v>19.047619047619047</v>
      </c>
      <c r="N219" s="193"/>
      <c r="O219" s="193"/>
      <c r="P219" s="193"/>
      <c r="Q219" s="193"/>
      <c r="R219" s="193"/>
      <c r="S219" s="193"/>
    </row>
    <row r="220" spans="1:31" s="72" customFormat="1" ht="33" x14ac:dyDescent="0.2">
      <c r="A220" s="198" t="s">
        <v>149</v>
      </c>
      <c r="B220" s="195"/>
      <c r="C220" s="137" t="str">
        <f>IF(B220=0,"",B220*100/(B59+H59))</f>
        <v/>
      </c>
      <c r="D220" s="195"/>
      <c r="E220" s="137" t="str">
        <f>IF(D220=0,"",D220*100/(C59+I59))</f>
        <v/>
      </c>
      <c r="F220" s="196"/>
      <c r="G220" s="137" t="str">
        <f>IF(F220=0,"",F220*100/(D59+J59))</f>
        <v/>
      </c>
      <c r="H220" s="195"/>
      <c r="I220" s="137" t="str">
        <f>IF(H220=0,"",H220*100/(E59+K59))</f>
        <v/>
      </c>
      <c r="J220" s="195"/>
      <c r="K220" s="137" t="str">
        <f>IF(J220=0,"",J220*100/(F59+L59))</f>
        <v/>
      </c>
      <c r="L220" s="195"/>
      <c r="M220" s="139" t="str">
        <f>IF(L220=0,"",L220*100/(G59+M59))</f>
        <v/>
      </c>
      <c r="N220" s="174"/>
      <c r="O220" s="174"/>
      <c r="P220" s="174"/>
      <c r="Q220" s="174"/>
      <c r="R220" s="174"/>
      <c r="S220" s="174"/>
    </row>
    <row r="221" spans="1:31" s="72" customFormat="1" ht="49.5" x14ac:dyDescent="0.2">
      <c r="A221" s="175" t="s">
        <v>150</v>
      </c>
      <c r="B221" s="199"/>
      <c r="C221" s="146" t="str">
        <f>IF(B221=0,"",B221*100/(B59+H59))</f>
        <v/>
      </c>
      <c r="D221" s="199"/>
      <c r="E221" s="146" t="str">
        <f>IF(D221=0,"",D221*100/(C59+I59))</f>
        <v/>
      </c>
      <c r="F221" s="200"/>
      <c r="G221" s="146" t="str">
        <f>IF(F221=0,"",F221*100/(D59+J59))</f>
        <v/>
      </c>
      <c r="H221" s="199"/>
      <c r="I221" s="146" t="str">
        <f>IF(H221=0,"",H221*100/(E59+K59))</f>
        <v/>
      </c>
      <c r="J221" s="199"/>
      <c r="K221" s="146" t="str">
        <f>IF(J221=0,"",J221*100/(F59+L59))</f>
        <v/>
      </c>
      <c r="L221" s="199"/>
      <c r="M221" s="147" t="str">
        <f>IF(L221=0,"",L221*100/(G59+M59))</f>
        <v/>
      </c>
      <c r="N221" s="174"/>
      <c r="O221" s="174"/>
      <c r="P221" s="174"/>
      <c r="Q221" s="174"/>
      <c r="R221" s="174"/>
      <c r="S221" s="174"/>
    </row>
    <row r="222" spans="1:31" s="72" customFormat="1" x14ac:dyDescent="0.2">
      <c r="A222" s="201"/>
      <c r="B222" s="201"/>
      <c r="C222" s="202"/>
      <c r="D222" s="202"/>
      <c r="E222" s="202"/>
      <c r="F222" s="202"/>
      <c r="G222" s="202"/>
      <c r="H222" s="202"/>
      <c r="I222" s="202"/>
      <c r="J222" s="202"/>
      <c r="K222" s="202"/>
      <c r="L222" s="202"/>
      <c r="M222" s="202"/>
      <c r="N222" s="202"/>
      <c r="O222" s="202"/>
      <c r="P222" s="202"/>
      <c r="Q222" s="202"/>
      <c r="R222" s="202"/>
      <c r="S222" s="203"/>
      <c r="T222" s="203"/>
      <c r="U222" s="203"/>
      <c r="V222" s="203"/>
      <c r="W222" s="203"/>
      <c r="X222" s="203"/>
      <c r="Y222" s="203"/>
      <c r="Z222" s="203"/>
      <c r="AA222" s="203"/>
      <c r="AB222" s="203"/>
      <c r="AC222" s="203"/>
      <c r="AD222" s="203"/>
      <c r="AE222" s="203"/>
    </row>
    <row r="223" spans="1:31" s="72" customFormat="1" x14ac:dyDescent="0.2">
      <c r="A223" s="186" t="s">
        <v>127</v>
      </c>
      <c r="B223" s="186"/>
      <c r="C223" s="186"/>
      <c r="D223" s="186"/>
      <c r="E223" s="186"/>
      <c r="F223" s="186"/>
      <c r="G223" s="186"/>
      <c r="H223" s="186"/>
      <c r="I223" s="186"/>
      <c r="J223" s="186"/>
      <c r="K223" s="186"/>
      <c r="L223" s="186"/>
      <c r="M223" s="186"/>
      <c r="N223" s="186"/>
      <c r="O223" s="186"/>
      <c r="P223" s="186"/>
      <c r="Q223" s="186"/>
      <c r="R223" s="186"/>
      <c r="S223" s="186"/>
    </row>
    <row r="224" spans="1:31" s="72" customFormat="1" x14ac:dyDescent="0.2">
      <c r="A224" s="342" t="s">
        <v>151</v>
      </c>
      <c r="B224" s="337">
        <v>2013</v>
      </c>
      <c r="C224" s="338"/>
      <c r="D224" s="339"/>
      <c r="E224" s="337">
        <v>2014</v>
      </c>
      <c r="F224" s="338"/>
      <c r="G224" s="339"/>
      <c r="H224" s="340">
        <v>2015</v>
      </c>
      <c r="I224" s="345"/>
      <c r="J224" s="345"/>
      <c r="K224" s="340">
        <v>2016</v>
      </c>
      <c r="L224" s="345"/>
      <c r="M224" s="345"/>
      <c r="N224" s="337">
        <v>2017</v>
      </c>
      <c r="O224" s="338"/>
      <c r="P224" s="339"/>
      <c r="Q224" s="337">
        <v>2018</v>
      </c>
      <c r="R224" s="338"/>
      <c r="S224" s="339"/>
    </row>
    <row r="225" spans="1:19" s="72" customFormat="1" x14ac:dyDescent="0.2">
      <c r="A225" s="343"/>
      <c r="B225" s="187" t="s">
        <v>152</v>
      </c>
      <c r="C225" s="340" t="s">
        <v>153</v>
      </c>
      <c r="D225" s="341"/>
      <c r="E225" s="187" t="s">
        <v>152</v>
      </c>
      <c r="F225" s="340" t="s">
        <v>153</v>
      </c>
      <c r="G225" s="341"/>
      <c r="H225" s="187" t="s">
        <v>152</v>
      </c>
      <c r="I225" s="340" t="s">
        <v>153</v>
      </c>
      <c r="J225" s="341"/>
      <c r="K225" s="187" t="s">
        <v>152</v>
      </c>
      <c r="L225" s="340" t="s">
        <v>153</v>
      </c>
      <c r="M225" s="341"/>
      <c r="N225" s="187" t="s">
        <v>152</v>
      </c>
      <c r="O225" s="340" t="s">
        <v>153</v>
      </c>
      <c r="P225" s="341"/>
      <c r="Q225" s="187" t="s">
        <v>152</v>
      </c>
      <c r="R225" s="340" t="s">
        <v>153</v>
      </c>
      <c r="S225" s="341"/>
    </row>
    <row r="226" spans="1:19" s="72" customFormat="1" x14ac:dyDescent="0.2">
      <c r="A226" s="344"/>
      <c r="B226" s="187" t="s">
        <v>84</v>
      </c>
      <c r="C226" s="187" t="s">
        <v>84</v>
      </c>
      <c r="D226" s="187" t="s">
        <v>85</v>
      </c>
      <c r="E226" s="187" t="s">
        <v>84</v>
      </c>
      <c r="F226" s="187" t="s">
        <v>84</v>
      </c>
      <c r="G226" s="187" t="s">
        <v>85</v>
      </c>
      <c r="H226" s="187" t="s">
        <v>84</v>
      </c>
      <c r="I226" s="187" t="s">
        <v>84</v>
      </c>
      <c r="J226" s="187" t="s">
        <v>85</v>
      </c>
      <c r="K226" s="187" t="s">
        <v>84</v>
      </c>
      <c r="L226" s="187" t="s">
        <v>84</v>
      </c>
      <c r="M226" s="187" t="s">
        <v>85</v>
      </c>
      <c r="N226" s="187" t="s">
        <v>84</v>
      </c>
      <c r="O226" s="187" t="s">
        <v>84</v>
      </c>
      <c r="P226" s="187" t="s">
        <v>85</v>
      </c>
      <c r="Q226" s="187" t="s">
        <v>84</v>
      </c>
      <c r="R226" s="187" t="s">
        <v>84</v>
      </c>
      <c r="S226" s="187" t="s">
        <v>85</v>
      </c>
    </row>
    <row r="227" spans="1:19" s="206" customFormat="1" ht="33" x14ac:dyDescent="0.2">
      <c r="A227" s="129" t="s">
        <v>154</v>
      </c>
      <c r="B227" s="204"/>
      <c r="C227" s="205"/>
      <c r="D227" s="190" t="str">
        <f t="shared" ref="D227:D245" si="32">IF(C227=0,"",C227*100/B227)</f>
        <v/>
      </c>
      <c r="E227" s="204"/>
      <c r="F227" s="205"/>
      <c r="G227" s="190" t="str">
        <f t="shared" ref="G227:G245" si="33">IF(F227=0,"",F227*100/E227)</f>
        <v/>
      </c>
      <c r="H227" s="204"/>
      <c r="I227" s="205"/>
      <c r="J227" s="190" t="str">
        <f t="shared" ref="J227:J245" si="34">IF(I227=0,"",I227*100/H227)</f>
        <v/>
      </c>
      <c r="K227" s="204"/>
      <c r="L227" s="205"/>
      <c r="M227" s="190" t="str">
        <f t="shared" ref="M227:M245" si="35">IF(L227=0,"",L227*100/K227)</f>
        <v/>
      </c>
      <c r="N227" s="204"/>
      <c r="O227" s="205"/>
      <c r="P227" s="190" t="str">
        <f t="shared" ref="P227:P245" si="36">IF(O227=0,"",O227*100/N227)</f>
        <v/>
      </c>
      <c r="Q227" s="204"/>
      <c r="R227" s="205"/>
      <c r="S227" s="192" t="str">
        <f t="shared" ref="S227:S245" si="37">IF(R227=0,"",R227*100/Q227)</f>
        <v/>
      </c>
    </row>
    <row r="228" spans="1:19" s="206" customFormat="1" ht="33" x14ac:dyDescent="0.2">
      <c r="A228" s="129" t="s">
        <v>155</v>
      </c>
      <c r="B228" s="207"/>
      <c r="C228" s="208"/>
      <c r="D228" s="137" t="str">
        <f t="shared" si="32"/>
        <v/>
      </c>
      <c r="E228" s="207"/>
      <c r="F228" s="208"/>
      <c r="G228" s="137" t="str">
        <f t="shared" si="33"/>
        <v/>
      </c>
      <c r="H228" s="207"/>
      <c r="I228" s="208"/>
      <c r="J228" s="137" t="str">
        <f t="shared" si="34"/>
        <v/>
      </c>
      <c r="K228" s="207"/>
      <c r="L228" s="208"/>
      <c r="M228" s="137" t="str">
        <f t="shared" si="35"/>
        <v/>
      </c>
      <c r="N228" s="207"/>
      <c r="O228" s="208"/>
      <c r="P228" s="137" t="str">
        <f t="shared" si="36"/>
        <v/>
      </c>
      <c r="Q228" s="207"/>
      <c r="R228" s="208"/>
      <c r="S228" s="139" t="str">
        <f t="shared" si="37"/>
        <v/>
      </c>
    </row>
    <row r="229" spans="1:19" s="72" customFormat="1" ht="33" x14ac:dyDescent="0.2">
      <c r="A229" s="154" t="s">
        <v>156</v>
      </c>
      <c r="B229" s="207"/>
      <c r="C229" s="195"/>
      <c r="D229" s="137" t="str">
        <f t="shared" si="32"/>
        <v/>
      </c>
      <c r="E229" s="207"/>
      <c r="F229" s="195"/>
      <c r="G229" s="137" t="str">
        <f t="shared" si="33"/>
        <v/>
      </c>
      <c r="H229" s="207"/>
      <c r="I229" s="195"/>
      <c r="J229" s="137" t="str">
        <f t="shared" si="34"/>
        <v/>
      </c>
      <c r="K229" s="207"/>
      <c r="L229" s="195"/>
      <c r="M229" s="137" t="str">
        <f t="shared" si="35"/>
        <v/>
      </c>
      <c r="N229" s="207"/>
      <c r="O229" s="195"/>
      <c r="P229" s="137" t="str">
        <f t="shared" si="36"/>
        <v/>
      </c>
      <c r="Q229" s="207"/>
      <c r="R229" s="195"/>
      <c r="S229" s="139" t="str">
        <f t="shared" si="37"/>
        <v/>
      </c>
    </row>
    <row r="230" spans="1:19" s="72" customFormat="1" ht="33" x14ac:dyDescent="0.2">
      <c r="A230" s="154" t="s">
        <v>157</v>
      </c>
      <c r="B230" s="207"/>
      <c r="C230" s="195"/>
      <c r="D230" s="137" t="str">
        <f t="shared" si="32"/>
        <v/>
      </c>
      <c r="E230" s="207"/>
      <c r="F230" s="195"/>
      <c r="G230" s="137" t="str">
        <f t="shared" si="33"/>
        <v/>
      </c>
      <c r="H230" s="207"/>
      <c r="I230" s="195"/>
      <c r="J230" s="137" t="str">
        <f t="shared" si="34"/>
        <v/>
      </c>
      <c r="K230" s="207"/>
      <c r="L230" s="195"/>
      <c r="M230" s="137" t="str">
        <f t="shared" si="35"/>
        <v/>
      </c>
      <c r="N230" s="207"/>
      <c r="O230" s="195"/>
      <c r="P230" s="137" t="str">
        <f t="shared" si="36"/>
        <v/>
      </c>
      <c r="Q230" s="207"/>
      <c r="R230" s="195"/>
      <c r="S230" s="139" t="str">
        <f t="shared" si="37"/>
        <v/>
      </c>
    </row>
    <row r="231" spans="1:19" s="72" customFormat="1" ht="33" x14ac:dyDescent="0.2">
      <c r="A231" s="154" t="s">
        <v>158</v>
      </c>
      <c r="B231" s="209" t="str">
        <f>IF(C229=0,"",(C229+C230))</f>
        <v/>
      </c>
      <c r="C231" s="195"/>
      <c r="D231" s="137" t="str">
        <f t="shared" si="32"/>
        <v/>
      </c>
      <c r="E231" s="209" t="str">
        <f>IF(F229=0,"",(F229+F230))</f>
        <v/>
      </c>
      <c r="F231" s="195"/>
      <c r="G231" s="137" t="str">
        <f t="shared" si="33"/>
        <v/>
      </c>
      <c r="H231" s="209" t="str">
        <f>IF(I229=0,"",(I229+I230))</f>
        <v/>
      </c>
      <c r="I231" s="136"/>
      <c r="J231" s="137" t="str">
        <f t="shared" si="34"/>
        <v/>
      </c>
      <c r="K231" s="209" t="str">
        <f>IF(L229=0,"",(L229+L230))</f>
        <v/>
      </c>
      <c r="L231" s="195"/>
      <c r="M231" s="137" t="str">
        <f t="shared" si="35"/>
        <v/>
      </c>
      <c r="N231" s="209" t="str">
        <f>IF(O229=0,"",(O229+O230))</f>
        <v/>
      </c>
      <c r="O231" s="195"/>
      <c r="P231" s="137" t="str">
        <f t="shared" si="36"/>
        <v/>
      </c>
      <c r="Q231" s="209" t="str">
        <f>IF(R229=0,"",(R229+R230))</f>
        <v/>
      </c>
      <c r="R231" s="195"/>
      <c r="S231" s="139" t="str">
        <f t="shared" si="37"/>
        <v/>
      </c>
    </row>
    <row r="232" spans="1:19" s="72" customFormat="1" ht="33" x14ac:dyDescent="0.2">
      <c r="A232" s="154" t="s">
        <v>159</v>
      </c>
      <c r="B232" s="209" t="str">
        <f>IF(C229=0,"",C229)</f>
        <v/>
      </c>
      <c r="C232" s="195"/>
      <c r="D232" s="137" t="str">
        <f t="shared" si="32"/>
        <v/>
      </c>
      <c r="E232" s="209" t="str">
        <f>IF(F229=0,"",F229)</f>
        <v/>
      </c>
      <c r="F232" s="195"/>
      <c r="G232" s="137" t="str">
        <f t="shared" si="33"/>
        <v/>
      </c>
      <c r="H232" s="209" t="str">
        <f>IF(I229=0,"",I229)</f>
        <v/>
      </c>
      <c r="I232" s="136"/>
      <c r="J232" s="137" t="str">
        <f t="shared" si="34"/>
        <v/>
      </c>
      <c r="K232" s="209" t="str">
        <f>IF(L229=0,"",L229)</f>
        <v/>
      </c>
      <c r="L232" s="195"/>
      <c r="M232" s="137" t="str">
        <f t="shared" si="35"/>
        <v/>
      </c>
      <c r="N232" s="209" t="str">
        <f>IF(O229=0,"",O229)</f>
        <v/>
      </c>
      <c r="O232" s="195"/>
      <c r="P232" s="137" t="str">
        <f t="shared" si="36"/>
        <v/>
      </c>
      <c r="Q232" s="209" t="str">
        <f>IF(R229=0,"",R229)</f>
        <v/>
      </c>
      <c r="R232" s="195"/>
      <c r="S232" s="139" t="str">
        <f t="shared" si="37"/>
        <v/>
      </c>
    </row>
    <row r="233" spans="1:19" s="72" customFormat="1" ht="33" x14ac:dyDescent="0.2">
      <c r="A233" s="154" t="s">
        <v>160</v>
      </c>
      <c r="B233" s="209" t="str">
        <f>IF(C230=0,"",C230)</f>
        <v/>
      </c>
      <c r="C233" s="195"/>
      <c r="D233" s="137" t="str">
        <f t="shared" si="32"/>
        <v/>
      </c>
      <c r="E233" s="209" t="str">
        <f>IF(F230=0,"",F230)</f>
        <v/>
      </c>
      <c r="F233" s="195"/>
      <c r="G233" s="137" t="str">
        <f t="shared" si="33"/>
        <v/>
      </c>
      <c r="H233" s="209" t="str">
        <f>IF(I230=0,"",I230)</f>
        <v/>
      </c>
      <c r="I233" s="136"/>
      <c r="J233" s="137" t="str">
        <f t="shared" si="34"/>
        <v/>
      </c>
      <c r="K233" s="209" t="str">
        <f>IF(L230=0,"",L230)</f>
        <v/>
      </c>
      <c r="L233" s="195"/>
      <c r="M233" s="137" t="str">
        <f t="shared" si="35"/>
        <v/>
      </c>
      <c r="N233" s="209" t="str">
        <f>IF(O230=0,"",O230)</f>
        <v/>
      </c>
      <c r="O233" s="195"/>
      <c r="P233" s="137" t="str">
        <f t="shared" si="36"/>
        <v/>
      </c>
      <c r="Q233" s="209" t="str">
        <f>IF(R230=0,"",R230)</f>
        <v/>
      </c>
      <c r="R233" s="195"/>
      <c r="S233" s="139" t="str">
        <f t="shared" si="37"/>
        <v/>
      </c>
    </row>
    <row r="234" spans="1:19" s="72" customFormat="1" ht="57" customHeight="1" x14ac:dyDescent="0.2">
      <c r="A234" s="154" t="s">
        <v>161</v>
      </c>
      <c r="B234" s="209" t="str">
        <f>IF(C232=0,"",(C232+C233))</f>
        <v/>
      </c>
      <c r="C234" s="195"/>
      <c r="D234" s="137" t="str">
        <f t="shared" si="32"/>
        <v/>
      </c>
      <c r="E234" s="209" t="str">
        <f>IF(F232=0,"",(F232+F233))</f>
        <v/>
      </c>
      <c r="F234" s="195"/>
      <c r="G234" s="137" t="str">
        <f t="shared" si="33"/>
        <v/>
      </c>
      <c r="H234" s="209" t="str">
        <f>IF(I232=0,"",(I232+I233))</f>
        <v/>
      </c>
      <c r="I234" s="136"/>
      <c r="J234" s="137" t="str">
        <f t="shared" si="34"/>
        <v/>
      </c>
      <c r="K234" s="209" t="str">
        <f>IF(L232=0,"",(L232+L233))</f>
        <v/>
      </c>
      <c r="L234" s="195"/>
      <c r="M234" s="137" t="str">
        <f t="shared" si="35"/>
        <v/>
      </c>
      <c r="N234" s="209" t="str">
        <f>IF(O232=0,"",(O232+O233))</f>
        <v/>
      </c>
      <c r="O234" s="195"/>
      <c r="P234" s="137" t="str">
        <f t="shared" si="36"/>
        <v/>
      </c>
      <c r="Q234" s="209" t="str">
        <f>IF(R232=0,"",(R232+R233))</f>
        <v/>
      </c>
      <c r="R234" s="195"/>
      <c r="S234" s="139" t="str">
        <f t="shared" si="37"/>
        <v/>
      </c>
    </row>
    <row r="235" spans="1:19" s="72" customFormat="1" ht="33" x14ac:dyDescent="0.2">
      <c r="A235" s="119" t="s">
        <v>162</v>
      </c>
      <c r="B235" s="207">
        <v>824</v>
      </c>
      <c r="C235" s="208">
        <v>643</v>
      </c>
      <c r="D235" s="137">
        <f t="shared" si="32"/>
        <v>78.033980582524265</v>
      </c>
      <c r="E235" s="207">
        <v>889</v>
      </c>
      <c r="F235" s="208">
        <v>759</v>
      </c>
      <c r="G235" s="137">
        <f t="shared" si="33"/>
        <v>85.376827896512935</v>
      </c>
      <c r="H235" s="207">
        <v>881</v>
      </c>
      <c r="I235" s="208">
        <v>906</v>
      </c>
      <c r="J235" s="137">
        <f t="shared" si="34"/>
        <v>102.83768444948922</v>
      </c>
      <c r="K235" s="207">
        <v>939</v>
      </c>
      <c r="L235" s="208">
        <v>892</v>
      </c>
      <c r="M235" s="137">
        <f t="shared" si="35"/>
        <v>94.994675186368482</v>
      </c>
      <c r="N235" s="197">
        <v>1029</v>
      </c>
      <c r="O235" s="208">
        <v>970</v>
      </c>
      <c r="P235" s="137">
        <f t="shared" si="36"/>
        <v>94.266277939747326</v>
      </c>
      <c r="Q235" s="197">
        <v>1071</v>
      </c>
      <c r="R235" s="208">
        <v>1054</v>
      </c>
      <c r="S235" s="139">
        <f t="shared" si="37"/>
        <v>98.412698412698418</v>
      </c>
    </row>
    <row r="236" spans="1:19" s="72" customFormat="1" ht="33" x14ac:dyDescent="0.2">
      <c r="A236" s="119" t="s">
        <v>163</v>
      </c>
      <c r="B236" s="207"/>
      <c r="C236" s="208"/>
      <c r="D236" s="137" t="str">
        <f t="shared" si="32"/>
        <v/>
      </c>
      <c r="E236" s="207"/>
      <c r="F236" s="208"/>
      <c r="G236" s="137" t="str">
        <f t="shared" si="33"/>
        <v/>
      </c>
      <c r="H236" s="207"/>
      <c r="I236" s="208"/>
      <c r="J236" s="137" t="str">
        <f t="shared" si="34"/>
        <v/>
      </c>
      <c r="K236" s="207"/>
      <c r="L236" s="208"/>
      <c r="M236" s="137" t="str">
        <f t="shared" si="35"/>
        <v/>
      </c>
      <c r="N236" s="197"/>
      <c r="O236" s="208"/>
      <c r="P236" s="137" t="str">
        <f t="shared" si="36"/>
        <v/>
      </c>
      <c r="Q236" s="197"/>
      <c r="R236" s="208"/>
      <c r="S236" s="139" t="str">
        <f t="shared" si="37"/>
        <v/>
      </c>
    </row>
    <row r="237" spans="1:19" s="72" customFormat="1" ht="33" x14ac:dyDescent="0.2">
      <c r="A237" s="154" t="s">
        <v>164</v>
      </c>
      <c r="B237" s="207">
        <v>1125</v>
      </c>
      <c r="C237" s="208">
        <v>603</v>
      </c>
      <c r="D237" s="137">
        <f t="shared" si="32"/>
        <v>53.6</v>
      </c>
      <c r="E237" s="207">
        <v>843</v>
      </c>
      <c r="F237" s="208">
        <v>497</v>
      </c>
      <c r="G237" s="137">
        <f t="shared" si="33"/>
        <v>58.956109134045079</v>
      </c>
      <c r="H237" s="207">
        <v>824</v>
      </c>
      <c r="I237" s="208">
        <v>477</v>
      </c>
      <c r="J237" s="137">
        <f t="shared" si="34"/>
        <v>57.88834951456311</v>
      </c>
      <c r="K237" s="207">
        <v>877</v>
      </c>
      <c r="L237" s="208">
        <v>503</v>
      </c>
      <c r="M237" s="137">
        <f t="shared" si="35"/>
        <v>57.35461801596351</v>
      </c>
      <c r="N237" s="197">
        <v>920</v>
      </c>
      <c r="O237" s="195">
        <v>560</v>
      </c>
      <c r="P237" s="137">
        <f t="shared" si="36"/>
        <v>60.869565217391305</v>
      </c>
      <c r="Q237" s="197">
        <v>988</v>
      </c>
      <c r="R237" s="208">
        <v>634</v>
      </c>
      <c r="S237" s="139">
        <f t="shared" si="37"/>
        <v>64.170040485829958</v>
      </c>
    </row>
    <row r="238" spans="1:19" s="72" customFormat="1" ht="33" x14ac:dyDescent="0.2">
      <c r="A238" s="154" t="s">
        <v>165</v>
      </c>
      <c r="B238" s="207"/>
      <c r="C238" s="208"/>
      <c r="D238" s="137" t="str">
        <f t="shared" si="32"/>
        <v/>
      </c>
      <c r="E238" s="207"/>
      <c r="F238" s="208"/>
      <c r="G238" s="137" t="str">
        <f t="shared" si="33"/>
        <v/>
      </c>
      <c r="H238" s="207"/>
      <c r="I238" s="208"/>
      <c r="J238" s="137" t="str">
        <f t="shared" si="34"/>
        <v/>
      </c>
      <c r="K238" s="207"/>
      <c r="L238" s="208"/>
      <c r="M238" s="137" t="str">
        <f t="shared" si="35"/>
        <v/>
      </c>
      <c r="N238" s="197"/>
      <c r="O238" s="195"/>
      <c r="P238" s="137" t="str">
        <f t="shared" si="36"/>
        <v/>
      </c>
      <c r="Q238" s="197"/>
      <c r="R238" s="208"/>
      <c r="S238" s="139" t="str">
        <f t="shared" si="37"/>
        <v/>
      </c>
    </row>
    <row r="239" spans="1:19" s="72" customFormat="1" ht="33" x14ac:dyDescent="0.2">
      <c r="A239" s="105" t="s">
        <v>166</v>
      </c>
      <c r="B239" s="209">
        <f>IF(C237=0,"",(C237+C238))</f>
        <v>603</v>
      </c>
      <c r="C239" s="195">
        <v>239</v>
      </c>
      <c r="D239" s="137">
        <f t="shared" si="32"/>
        <v>39.63515754560531</v>
      </c>
      <c r="E239" s="209">
        <f>IF(F237=0,"",(F237+F238))</f>
        <v>497</v>
      </c>
      <c r="F239" s="195">
        <v>235</v>
      </c>
      <c r="G239" s="137">
        <f t="shared" si="33"/>
        <v>47.283702213279675</v>
      </c>
      <c r="H239" s="209">
        <f>IF(I237=0,"",(I237+I238))</f>
        <v>477</v>
      </c>
      <c r="I239" s="136">
        <v>225</v>
      </c>
      <c r="J239" s="137">
        <f t="shared" si="34"/>
        <v>47.169811320754718</v>
      </c>
      <c r="K239" s="209">
        <f>IF(L237=0,"",(L237+L238))</f>
        <v>503</v>
      </c>
      <c r="L239" s="195">
        <v>255</v>
      </c>
      <c r="M239" s="137">
        <f t="shared" si="35"/>
        <v>50.695825049701789</v>
      </c>
      <c r="N239" s="209">
        <f>IF(O237=0,"",(O237+O238))</f>
        <v>560</v>
      </c>
      <c r="O239" s="195">
        <v>307</v>
      </c>
      <c r="P239" s="137">
        <f t="shared" si="36"/>
        <v>54.821428571428569</v>
      </c>
      <c r="Q239" s="209">
        <f>IF(R237=0,"",(R237+R238))</f>
        <v>634</v>
      </c>
      <c r="R239" s="195">
        <v>329</v>
      </c>
      <c r="S239" s="139">
        <f t="shared" si="37"/>
        <v>51.892744479495271</v>
      </c>
    </row>
    <row r="240" spans="1:19" s="72" customFormat="1" ht="33" x14ac:dyDescent="0.2">
      <c r="A240" s="105" t="s">
        <v>167</v>
      </c>
      <c r="B240" s="209">
        <f>IF(C237=0,"",C237)</f>
        <v>603</v>
      </c>
      <c r="C240" s="195">
        <v>232</v>
      </c>
      <c r="D240" s="137">
        <f t="shared" si="32"/>
        <v>38.4742951907131</v>
      </c>
      <c r="E240" s="209">
        <f>IF(F237=0,"",F237)</f>
        <v>497</v>
      </c>
      <c r="F240" s="195">
        <v>203</v>
      </c>
      <c r="G240" s="137">
        <f t="shared" si="33"/>
        <v>40.845070422535208</v>
      </c>
      <c r="H240" s="209">
        <f>IF(I237=0,"",I237)</f>
        <v>477</v>
      </c>
      <c r="I240" s="136">
        <v>214</v>
      </c>
      <c r="J240" s="137">
        <f t="shared" si="34"/>
        <v>44.863731656184484</v>
      </c>
      <c r="K240" s="209">
        <f>IF(L237=0,"",L237)</f>
        <v>503</v>
      </c>
      <c r="L240" s="195">
        <v>221</v>
      </c>
      <c r="M240" s="137">
        <f t="shared" si="35"/>
        <v>43.936381709741553</v>
      </c>
      <c r="N240" s="209">
        <f>IF(O237=0,"",O237)</f>
        <v>560</v>
      </c>
      <c r="O240" s="195">
        <v>234</v>
      </c>
      <c r="P240" s="137">
        <f t="shared" si="36"/>
        <v>41.785714285714285</v>
      </c>
      <c r="Q240" s="209">
        <f>IF(R237=0,"",R237)</f>
        <v>634</v>
      </c>
      <c r="R240" s="195">
        <v>237</v>
      </c>
      <c r="S240" s="139">
        <f t="shared" si="37"/>
        <v>37.381703470031546</v>
      </c>
    </row>
    <row r="241" spans="1:31" s="72" customFormat="1" ht="33" x14ac:dyDescent="0.2">
      <c r="A241" s="105" t="s">
        <v>167</v>
      </c>
      <c r="B241" s="209" t="str">
        <f>IF(C238=0,"",C238)</f>
        <v/>
      </c>
      <c r="C241" s="195"/>
      <c r="D241" s="137" t="str">
        <f t="shared" si="32"/>
        <v/>
      </c>
      <c r="E241" s="209" t="str">
        <f>IF(F238=0,"",F238)</f>
        <v/>
      </c>
      <c r="F241" s="195"/>
      <c r="G241" s="137" t="str">
        <f t="shared" si="33"/>
        <v/>
      </c>
      <c r="H241" s="209" t="str">
        <f>IF(I238=0,"",I238)</f>
        <v/>
      </c>
      <c r="I241" s="136"/>
      <c r="J241" s="137" t="str">
        <f t="shared" si="34"/>
        <v/>
      </c>
      <c r="K241" s="209" t="str">
        <f>IF(L238=0,"",L238)</f>
        <v/>
      </c>
      <c r="L241" s="195"/>
      <c r="M241" s="137" t="str">
        <f t="shared" si="35"/>
        <v/>
      </c>
      <c r="N241" s="209" t="str">
        <f>IF(O238=0,"",O238)</f>
        <v/>
      </c>
      <c r="O241" s="195"/>
      <c r="P241" s="137" t="str">
        <f t="shared" si="36"/>
        <v/>
      </c>
      <c r="Q241" s="209" t="str">
        <f>IF(R238=0,"",R238)</f>
        <v/>
      </c>
      <c r="R241" s="195"/>
      <c r="S241" s="139" t="str">
        <f t="shared" si="37"/>
        <v/>
      </c>
    </row>
    <row r="242" spans="1:31" s="72" customFormat="1" ht="51" customHeight="1" x14ac:dyDescent="0.2">
      <c r="A242" s="105" t="s">
        <v>168</v>
      </c>
      <c r="B242" s="209">
        <f>IF(C240=0,"",(C240+C241))</f>
        <v>232</v>
      </c>
      <c r="C242" s="195"/>
      <c r="D242" s="137" t="str">
        <f t="shared" si="32"/>
        <v/>
      </c>
      <c r="E242" s="209">
        <f>IF(F240=0,"",(F240+F241))</f>
        <v>203</v>
      </c>
      <c r="F242" s="195"/>
      <c r="G242" s="137" t="str">
        <f t="shared" si="33"/>
        <v/>
      </c>
      <c r="H242" s="209">
        <f>IF(I240=0,"",(I240+I241))</f>
        <v>214</v>
      </c>
      <c r="I242" s="136"/>
      <c r="J242" s="137" t="str">
        <f t="shared" si="34"/>
        <v/>
      </c>
      <c r="K242" s="209">
        <f>IF(L240=0,"",(L240+L241))</f>
        <v>221</v>
      </c>
      <c r="L242" s="195"/>
      <c r="M242" s="137" t="str">
        <f t="shared" si="35"/>
        <v/>
      </c>
      <c r="N242" s="209">
        <f>IF(O240=0,"",(O240+O241))</f>
        <v>234</v>
      </c>
      <c r="O242" s="195"/>
      <c r="P242" s="137" t="str">
        <f t="shared" si="36"/>
        <v/>
      </c>
      <c r="Q242" s="209">
        <f>IF(R240=0,"",(R240+R241))</f>
        <v>237</v>
      </c>
      <c r="R242" s="195"/>
      <c r="S242" s="139" t="str">
        <f t="shared" si="37"/>
        <v/>
      </c>
    </row>
    <row r="243" spans="1:31" s="72" customFormat="1" x14ac:dyDescent="0.2">
      <c r="A243" s="105" t="s">
        <v>169</v>
      </c>
      <c r="B243" s="195"/>
      <c r="C243" s="195"/>
      <c r="D243" s="137" t="str">
        <f t="shared" si="32"/>
        <v/>
      </c>
      <c r="E243" s="195"/>
      <c r="F243" s="195"/>
      <c r="G243" s="137" t="str">
        <f t="shared" si="33"/>
        <v/>
      </c>
      <c r="H243" s="136"/>
      <c r="I243" s="136"/>
      <c r="J243" s="137" t="str">
        <f t="shared" si="34"/>
        <v/>
      </c>
      <c r="K243" s="195"/>
      <c r="L243" s="195"/>
      <c r="M243" s="137" t="str">
        <f t="shared" si="35"/>
        <v/>
      </c>
      <c r="N243" s="210"/>
      <c r="O243" s="195"/>
      <c r="P243" s="137" t="str">
        <f t="shared" si="36"/>
        <v/>
      </c>
      <c r="Q243" s="210"/>
      <c r="R243" s="195"/>
      <c r="S243" s="139" t="str">
        <f t="shared" si="37"/>
        <v/>
      </c>
    </row>
    <row r="244" spans="1:31" s="72" customFormat="1" ht="33" x14ac:dyDescent="0.2">
      <c r="A244" s="105" t="s">
        <v>170</v>
      </c>
      <c r="B244" s="195"/>
      <c r="C244" s="195"/>
      <c r="D244" s="137" t="str">
        <f t="shared" si="32"/>
        <v/>
      </c>
      <c r="E244" s="195"/>
      <c r="F244" s="195"/>
      <c r="G244" s="137" t="str">
        <f t="shared" si="33"/>
        <v/>
      </c>
      <c r="H244" s="136"/>
      <c r="I244" s="136"/>
      <c r="J244" s="137" t="str">
        <f t="shared" si="34"/>
        <v/>
      </c>
      <c r="K244" s="195"/>
      <c r="L244" s="195"/>
      <c r="M244" s="137" t="str">
        <f t="shared" si="35"/>
        <v/>
      </c>
      <c r="N244" s="210"/>
      <c r="O244" s="195"/>
      <c r="P244" s="137" t="str">
        <f t="shared" si="36"/>
        <v/>
      </c>
      <c r="Q244" s="210"/>
      <c r="R244" s="195"/>
      <c r="S244" s="139" t="str">
        <f t="shared" si="37"/>
        <v/>
      </c>
    </row>
    <row r="245" spans="1:31" s="72" customFormat="1" ht="33" x14ac:dyDescent="0.2">
      <c r="A245" s="105" t="s">
        <v>171</v>
      </c>
      <c r="B245" s="199"/>
      <c r="C245" s="199"/>
      <c r="D245" s="146" t="str">
        <f t="shared" si="32"/>
        <v/>
      </c>
      <c r="E245" s="199"/>
      <c r="F245" s="199"/>
      <c r="G245" s="146" t="str">
        <f t="shared" si="33"/>
        <v/>
      </c>
      <c r="H245" s="211"/>
      <c r="I245" s="211"/>
      <c r="J245" s="146" t="str">
        <f t="shared" si="34"/>
        <v/>
      </c>
      <c r="K245" s="199"/>
      <c r="L245" s="199"/>
      <c r="M245" s="146" t="str">
        <f t="shared" si="35"/>
        <v/>
      </c>
      <c r="N245" s="212"/>
      <c r="O245" s="199"/>
      <c r="P245" s="146" t="str">
        <f t="shared" si="36"/>
        <v/>
      </c>
      <c r="Q245" s="212"/>
      <c r="R245" s="199"/>
      <c r="S245" s="147" t="str">
        <f t="shared" si="37"/>
        <v/>
      </c>
    </row>
    <row r="246" spans="1:31" s="72" customFormat="1" x14ac:dyDescent="0.2">
      <c r="A246" s="333" t="s">
        <v>172</v>
      </c>
      <c r="B246" s="333"/>
      <c r="C246" s="333"/>
      <c r="D246" s="333"/>
      <c r="E246" s="333"/>
      <c r="F246" s="333"/>
      <c r="G246" s="333"/>
      <c r="H246" s="333"/>
      <c r="I246" s="333"/>
      <c r="J246" s="333"/>
      <c r="K246" s="333"/>
      <c r="L246" s="333"/>
      <c r="M246" s="333"/>
      <c r="N246" s="333"/>
      <c r="O246" s="333"/>
      <c r="P246" s="333"/>
      <c r="Q246" s="333"/>
      <c r="R246" s="333"/>
      <c r="S246" s="333"/>
      <c r="T246" s="333"/>
      <c r="U246" s="333"/>
      <c r="V246" s="333"/>
      <c r="W246" s="333"/>
      <c r="X246" s="333"/>
      <c r="Y246" s="333"/>
      <c r="Z246" s="333"/>
      <c r="AA246" s="333"/>
      <c r="AB246" s="333"/>
      <c r="AC246" s="333"/>
      <c r="AD246" s="333"/>
      <c r="AE246" s="333"/>
    </row>
    <row r="247" spans="1:31" s="72" customFormat="1" x14ac:dyDescent="0.3">
      <c r="A247" s="334" t="s">
        <v>173</v>
      </c>
      <c r="B247" s="334"/>
      <c r="C247" s="334"/>
      <c r="D247" s="334"/>
      <c r="E247" s="334"/>
      <c r="F247" s="334"/>
      <c r="G247" s="334"/>
      <c r="H247" s="334"/>
      <c r="I247" s="334"/>
      <c r="J247" s="334"/>
      <c r="K247" s="334"/>
      <c r="L247" s="334"/>
      <c r="M247" s="334"/>
      <c r="N247" s="334"/>
      <c r="O247" s="334"/>
      <c r="P247" s="334"/>
      <c r="Q247" s="334"/>
      <c r="R247" s="334"/>
      <c r="S247" s="334"/>
      <c r="T247" s="334"/>
      <c r="U247" s="334"/>
      <c r="V247" s="334"/>
      <c r="W247" s="334"/>
      <c r="X247" s="334"/>
      <c r="Y247" s="334"/>
      <c r="Z247" s="334"/>
      <c r="AA247" s="334"/>
      <c r="AB247" s="334"/>
      <c r="AC247" s="334"/>
      <c r="AD247" s="334"/>
      <c r="AE247" s="334"/>
    </row>
    <row r="248" spans="1:31" s="72" customFormat="1" x14ac:dyDescent="0.3">
      <c r="A248" s="335" t="s">
        <v>174</v>
      </c>
      <c r="B248" s="335"/>
      <c r="C248" s="335"/>
      <c r="D248" s="335"/>
      <c r="E248" s="335"/>
      <c r="F248" s="335"/>
      <c r="G248" s="335"/>
      <c r="H248" s="335"/>
      <c r="I248" s="335"/>
      <c r="J248" s="335"/>
      <c r="K248" s="335"/>
      <c r="L248" s="335"/>
      <c r="M248" s="335"/>
      <c r="N248" s="335"/>
      <c r="O248" s="335"/>
      <c r="P248" s="335"/>
      <c r="Q248" s="335"/>
      <c r="R248" s="335"/>
      <c r="S248" s="335"/>
      <c r="T248" s="335"/>
      <c r="U248" s="335"/>
      <c r="V248" s="335"/>
      <c r="W248" s="335"/>
      <c r="X248" s="335"/>
      <c r="Y248" s="335"/>
      <c r="Z248" s="335"/>
      <c r="AA248" s="335"/>
      <c r="AB248" s="335"/>
      <c r="AC248" s="335"/>
      <c r="AD248" s="335"/>
      <c r="AE248" s="335"/>
    </row>
    <row r="249" spans="1:31" s="213" customFormat="1" x14ac:dyDescent="0.3">
      <c r="A249" s="336" t="s">
        <v>175</v>
      </c>
      <c r="B249" s="336"/>
      <c r="C249" s="336"/>
      <c r="D249" s="336"/>
      <c r="E249" s="336"/>
      <c r="F249" s="336"/>
      <c r="G249" s="336"/>
      <c r="H249" s="336"/>
      <c r="I249" s="336"/>
      <c r="J249" s="336"/>
      <c r="K249" s="336"/>
      <c r="L249" s="336"/>
      <c r="M249" s="336"/>
      <c r="N249" s="336"/>
      <c r="O249" s="336"/>
      <c r="P249" s="336"/>
      <c r="Q249" s="336"/>
      <c r="R249" s="336"/>
      <c r="S249" s="336"/>
      <c r="T249" s="336"/>
      <c r="U249" s="336"/>
      <c r="V249" s="336"/>
      <c r="W249" s="336"/>
      <c r="X249" s="336"/>
      <c r="Y249" s="336"/>
    </row>
    <row r="250" spans="1:31" s="213" customFormat="1" x14ac:dyDescent="0.3">
      <c r="A250" s="336" t="s">
        <v>176</v>
      </c>
      <c r="B250" s="336"/>
      <c r="C250" s="336"/>
      <c r="D250" s="336"/>
      <c r="E250" s="336"/>
      <c r="F250" s="336"/>
      <c r="G250" s="336"/>
      <c r="H250" s="336"/>
      <c r="I250" s="336"/>
      <c r="J250" s="336"/>
      <c r="K250" s="336"/>
      <c r="L250" s="336"/>
      <c r="M250" s="336"/>
      <c r="N250" s="336"/>
      <c r="O250" s="336"/>
      <c r="P250" s="336"/>
      <c r="Q250" s="336"/>
      <c r="R250" s="336"/>
      <c r="S250" s="336"/>
      <c r="T250" s="336"/>
      <c r="U250" s="336"/>
      <c r="V250" s="336"/>
      <c r="W250" s="336"/>
      <c r="X250" s="336"/>
      <c r="Y250" s="336"/>
    </row>
    <row r="252" spans="1:31" x14ac:dyDescent="0.3">
      <c r="A252" s="305"/>
      <c r="B252" s="305"/>
      <c r="C252" s="305"/>
      <c r="D252" s="305"/>
      <c r="E252" s="305"/>
      <c r="F252" s="305"/>
      <c r="G252" s="305"/>
      <c r="H252" s="305"/>
      <c r="I252" s="305"/>
      <c r="J252" s="305"/>
      <c r="K252" s="305"/>
      <c r="L252" s="305"/>
      <c r="M252" s="305"/>
      <c r="N252" s="305"/>
      <c r="O252" s="305"/>
    </row>
    <row r="253" spans="1:31" x14ac:dyDescent="0.3">
      <c r="A253" s="331" t="s">
        <v>98</v>
      </c>
      <c r="B253" s="326">
        <v>2013</v>
      </c>
      <c r="C253" s="326"/>
      <c r="D253" s="326">
        <v>2014</v>
      </c>
      <c r="E253" s="326"/>
      <c r="F253" s="332">
        <v>2015</v>
      </c>
      <c r="G253" s="332"/>
      <c r="H253" s="332">
        <v>2016</v>
      </c>
      <c r="I253" s="332"/>
      <c r="J253" s="326">
        <v>2017</v>
      </c>
      <c r="K253" s="326"/>
      <c r="L253" s="326">
        <v>2018</v>
      </c>
      <c r="M253" s="326"/>
    </row>
    <row r="254" spans="1:31" x14ac:dyDescent="0.3">
      <c r="A254" s="294"/>
      <c r="B254" s="214" t="s">
        <v>99</v>
      </c>
      <c r="C254" s="214" t="s">
        <v>85</v>
      </c>
      <c r="D254" s="214" t="s">
        <v>99</v>
      </c>
      <c r="E254" s="214" t="s">
        <v>85</v>
      </c>
      <c r="F254" s="214" t="s">
        <v>99</v>
      </c>
      <c r="G254" s="214" t="s">
        <v>85</v>
      </c>
      <c r="H254" s="214" t="s">
        <v>99</v>
      </c>
      <c r="I254" s="214" t="s">
        <v>85</v>
      </c>
      <c r="J254" s="214" t="s">
        <v>99</v>
      </c>
      <c r="K254" s="214" t="s">
        <v>85</v>
      </c>
      <c r="L254" s="214" t="s">
        <v>99</v>
      </c>
      <c r="M254" s="214" t="s">
        <v>85</v>
      </c>
    </row>
    <row r="255" spans="1:31" ht="27" customHeight="1" x14ac:dyDescent="0.3">
      <c r="A255" s="165" t="s">
        <v>177</v>
      </c>
      <c r="B255" s="327">
        <v>26</v>
      </c>
      <c r="C255" s="328"/>
      <c r="D255" s="327">
        <v>30</v>
      </c>
      <c r="E255" s="328"/>
      <c r="F255" s="215">
        <v>35</v>
      </c>
      <c r="G255" s="215"/>
      <c r="H255" s="327">
        <v>35</v>
      </c>
      <c r="I255" s="328"/>
      <c r="J255" s="329">
        <v>40</v>
      </c>
      <c r="K255" s="329"/>
      <c r="L255" s="329">
        <v>41</v>
      </c>
      <c r="M255" s="330"/>
    </row>
    <row r="256" spans="1:31" ht="32.25" customHeight="1" x14ac:dyDescent="0.3">
      <c r="A256" s="141" t="s">
        <v>178</v>
      </c>
      <c r="B256" s="79">
        <v>4</v>
      </c>
      <c r="C256" s="216">
        <f>IF(B256=0,"",B256*100/(B$259))</f>
        <v>15.384615384615385</v>
      </c>
      <c r="D256" s="79">
        <v>7</v>
      </c>
      <c r="E256" s="216">
        <f>IF(D256=0,"",D256*100/(D$259))</f>
        <v>23.333333333333332</v>
      </c>
      <c r="F256" s="217">
        <v>9</v>
      </c>
      <c r="G256" s="216">
        <f>IF(F256=0,"",F256*100/(F$259))</f>
        <v>25.714285714285715</v>
      </c>
      <c r="H256" s="79">
        <v>9</v>
      </c>
      <c r="I256" s="216">
        <f>IF(H256=0,"",H256*100/(H$259))</f>
        <v>25.714285714285715</v>
      </c>
      <c r="J256" s="79">
        <v>11</v>
      </c>
      <c r="K256" s="216">
        <f>IF(J256=0,"",J256*100/(J$259))</f>
        <v>27.5</v>
      </c>
      <c r="L256" s="79">
        <v>13</v>
      </c>
      <c r="M256" s="218">
        <f>IF(L256=0,"",L256*100/(L$259))</f>
        <v>31.707317073170731</v>
      </c>
    </row>
    <row r="257" spans="1:15" ht="33" x14ac:dyDescent="0.3">
      <c r="A257" s="141" t="s">
        <v>179</v>
      </c>
      <c r="B257" s="79">
        <v>10</v>
      </c>
      <c r="C257" s="216">
        <f>IF(B257=0,"",B257*100/(B$259))</f>
        <v>38.46153846153846</v>
      </c>
      <c r="D257" s="79">
        <v>8</v>
      </c>
      <c r="E257" s="216">
        <f>IF(D257=0,"",D257*100/(D$259))</f>
        <v>26.666666666666668</v>
      </c>
      <c r="F257" s="217">
        <v>14</v>
      </c>
      <c r="G257" s="216">
        <f>IF(F257=0,"",F257*100/(F$259))</f>
        <v>40</v>
      </c>
      <c r="H257" s="79">
        <v>14</v>
      </c>
      <c r="I257" s="216">
        <f>IF(H257=0,"",H257*100/(H$259))</f>
        <v>40</v>
      </c>
      <c r="J257" s="79">
        <v>12</v>
      </c>
      <c r="K257" s="216">
        <f>IF(J257=0,"",J257*100/(J$259))</f>
        <v>30</v>
      </c>
      <c r="L257" s="79">
        <v>14</v>
      </c>
      <c r="M257" s="218">
        <f>IF(L257=0,"",L257*100/(L$259))</f>
        <v>34.146341463414636</v>
      </c>
    </row>
    <row r="258" spans="1:15" ht="31.5" customHeight="1" x14ac:dyDescent="0.3">
      <c r="A258" s="141" t="s">
        <v>180</v>
      </c>
      <c r="B258" s="79">
        <v>12</v>
      </c>
      <c r="C258" s="216">
        <f>IF(B258=0,"",B258*100/(B$259))</f>
        <v>46.153846153846153</v>
      </c>
      <c r="D258" s="79">
        <v>15</v>
      </c>
      <c r="E258" s="216">
        <f>IF(D258=0,"",D258*100/(D$259))</f>
        <v>50</v>
      </c>
      <c r="F258" s="217">
        <v>12</v>
      </c>
      <c r="G258" s="216">
        <f>IF(F258=0,"",F258*100/(F$259))</f>
        <v>34.285714285714285</v>
      </c>
      <c r="H258" s="79">
        <v>12</v>
      </c>
      <c r="I258" s="216">
        <f>IF(H258=0,"",H258*100/(H$259))</f>
        <v>34.285714285714285</v>
      </c>
      <c r="J258" s="79">
        <v>17</v>
      </c>
      <c r="K258" s="216">
        <f>IF(J258=0,"",J258*100/(J$259))</f>
        <v>42.5</v>
      </c>
      <c r="L258" s="79">
        <v>14</v>
      </c>
      <c r="M258" s="218">
        <f>IF(L258=0,"",L258*100/(L$259))</f>
        <v>34.146341463414636</v>
      </c>
    </row>
    <row r="259" spans="1:15" x14ac:dyDescent="0.3">
      <c r="A259" s="219" t="s">
        <v>181</v>
      </c>
      <c r="B259" s="323">
        <f t="shared" ref="B259" si="38">SUM(B256:B258)</f>
        <v>26</v>
      </c>
      <c r="C259" s="324"/>
      <c r="D259" s="323">
        <f t="shared" ref="D259" si="39">SUM(D256:D258)</f>
        <v>30</v>
      </c>
      <c r="E259" s="324"/>
      <c r="F259" s="323">
        <f t="shared" ref="F259" si="40">SUM(F256:F258)</f>
        <v>35</v>
      </c>
      <c r="G259" s="324"/>
      <c r="H259" s="323">
        <f t="shared" ref="H259" si="41">SUM(H256:H258)</f>
        <v>35</v>
      </c>
      <c r="I259" s="324"/>
      <c r="J259" s="323">
        <f t="shared" ref="J259" si="42">SUM(J256:J258)</f>
        <v>40</v>
      </c>
      <c r="K259" s="324"/>
      <c r="L259" s="323">
        <f t="shared" ref="L259" si="43">SUM(L256:L258)</f>
        <v>41</v>
      </c>
      <c r="M259" s="325"/>
    </row>
    <row r="261" spans="1:15" x14ac:dyDescent="0.3">
      <c r="A261" s="305"/>
      <c r="B261" s="317">
        <v>2013</v>
      </c>
      <c r="C261" s="317"/>
      <c r="D261" s="317">
        <v>2014</v>
      </c>
      <c r="E261" s="317"/>
      <c r="F261" s="317">
        <v>2015</v>
      </c>
      <c r="G261" s="317"/>
      <c r="H261" s="317">
        <v>2016</v>
      </c>
      <c r="I261" s="317"/>
      <c r="J261" s="317">
        <v>2017</v>
      </c>
      <c r="K261" s="317"/>
      <c r="L261" s="317">
        <v>2018</v>
      </c>
      <c r="M261" s="317"/>
      <c r="N261" s="305"/>
      <c r="O261" s="305"/>
    </row>
    <row r="262" spans="1:15" x14ac:dyDescent="0.3">
      <c r="A262" s="322"/>
      <c r="B262" s="220" t="s">
        <v>182</v>
      </c>
      <c r="C262" s="220" t="s">
        <v>183</v>
      </c>
      <c r="D262" s="220" t="s">
        <v>182</v>
      </c>
      <c r="E262" s="220" t="s">
        <v>183</v>
      </c>
      <c r="F262" s="220" t="s">
        <v>182</v>
      </c>
      <c r="G262" s="220" t="s">
        <v>183</v>
      </c>
      <c r="H262" s="220" t="s">
        <v>182</v>
      </c>
      <c r="I262" s="220" t="s">
        <v>183</v>
      </c>
      <c r="J262" s="220" t="s">
        <v>182</v>
      </c>
      <c r="K262" s="220" t="s">
        <v>183</v>
      </c>
      <c r="L262" s="220" t="s">
        <v>182</v>
      </c>
      <c r="M262" s="220" t="s">
        <v>183</v>
      </c>
    </row>
    <row r="263" spans="1:15" ht="50.25" customHeight="1" x14ac:dyDescent="0.3">
      <c r="A263" s="221" t="s">
        <v>184</v>
      </c>
      <c r="B263" s="222"/>
      <c r="C263" s="222"/>
      <c r="D263" s="222"/>
      <c r="E263" s="222"/>
      <c r="F263" s="222"/>
      <c r="G263" s="222"/>
      <c r="H263" s="222"/>
      <c r="I263" s="222"/>
      <c r="J263" s="222"/>
      <c r="K263" s="223"/>
      <c r="L263" s="222"/>
      <c r="M263" s="223"/>
    </row>
    <row r="264" spans="1:15" x14ac:dyDescent="0.3">
      <c r="A264" s="124" t="s">
        <v>185</v>
      </c>
    </row>
    <row r="267" spans="1:15" x14ac:dyDescent="0.3">
      <c r="A267" s="318" t="s">
        <v>83</v>
      </c>
      <c r="B267" s="320">
        <v>2013</v>
      </c>
      <c r="C267" s="320"/>
      <c r="D267" s="320">
        <v>2014</v>
      </c>
      <c r="E267" s="320"/>
      <c r="F267" s="321">
        <v>2015</v>
      </c>
      <c r="G267" s="321"/>
      <c r="H267" s="321">
        <v>2016</v>
      </c>
      <c r="I267" s="321"/>
      <c r="J267" s="320">
        <v>2017</v>
      </c>
      <c r="K267" s="320"/>
      <c r="L267" s="320">
        <v>2018</v>
      </c>
      <c r="M267" s="320"/>
    </row>
    <row r="268" spans="1:15" x14ac:dyDescent="0.3">
      <c r="A268" s="319"/>
      <c r="B268" s="224" t="s">
        <v>186</v>
      </c>
      <c r="C268" s="224" t="s">
        <v>187</v>
      </c>
      <c r="D268" s="224" t="s">
        <v>186</v>
      </c>
      <c r="E268" s="224" t="s">
        <v>187</v>
      </c>
      <c r="F268" s="224" t="s">
        <v>186</v>
      </c>
      <c r="G268" s="224" t="s">
        <v>187</v>
      </c>
      <c r="H268" s="224" t="s">
        <v>186</v>
      </c>
      <c r="I268" s="224" t="s">
        <v>187</v>
      </c>
      <c r="J268" s="224" t="s">
        <v>186</v>
      </c>
      <c r="K268" s="224" t="s">
        <v>187</v>
      </c>
      <c r="L268" s="224" t="s">
        <v>186</v>
      </c>
      <c r="M268" s="224" t="s">
        <v>187</v>
      </c>
    </row>
    <row r="269" spans="1:15" s="181" customFormat="1" x14ac:dyDescent="0.2">
      <c r="A269" s="141" t="s">
        <v>188</v>
      </c>
      <c r="B269" s="225">
        <v>469</v>
      </c>
      <c r="C269" s="225"/>
      <c r="D269" s="225">
        <v>479</v>
      </c>
      <c r="E269" s="225"/>
      <c r="F269" s="225">
        <v>512</v>
      </c>
      <c r="G269" s="225"/>
      <c r="H269" s="225">
        <v>512</v>
      </c>
      <c r="I269" s="225"/>
      <c r="J269" s="225">
        <v>536</v>
      </c>
      <c r="K269" s="225"/>
      <c r="L269" s="225">
        <v>536</v>
      </c>
      <c r="M269" s="226"/>
    </row>
    <row r="270" spans="1:15" s="181" customFormat="1" x14ac:dyDescent="0.2">
      <c r="A270" s="141" t="s">
        <v>189</v>
      </c>
      <c r="B270" s="227">
        <v>351</v>
      </c>
      <c r="C270" s="227"/>
      <c r="D270" s="227">
        <v>448</v>
      </c>
      <c r="E270" s="227"/>
      <c r="F270" s="227">
        <v>307</v>
      </c>
      <c r="G270" s="227"/>
      <c r="H270" s="227">
        <v>307</v>
      </c>
      <c r="I270" s="227"/>
      <c r="J270" s="227">
        <v>330</v>
      </c>
      <c r="K270" s="227"/>
      <c r="L270" s="227">
        <v>330</v>
      </c>
      <c r="M270" s="228"/>
    </row>
    <row r="271" spans="1:15" s="181" customFormat="1" x14ac:dyDescent="0.2">
      <c r="A271" s="141" t="s">
        <v>190</v>
      </c>
      <c r="B271" s="227">
        <v>493</v>
      </c>
      <c r="C271" s="227"/>
      <c r="D271" s="227">
        <v>745</v>
      </c>
      <c r="E271" s="227"/>
      <c r="F271" s="227">
        <v>633</v>
      </c>
      <c r="G271" s="227"/>
      <c r="H271" s="227">
        <v>633</v>
      </c>
      <c r="I271" s="227"/>
      <c r="J271" s="227">
        <v>671</v>
      </c>
      <c r="K271" s="227"/>
      <c r="L271" s="227">
        <v>671</v>
      </c>
      <c r="M271" s="228"/>
    </row>
    <row r="272" spans="1:15" s="181" customFormat="1" x14ac:dyDescent="0.2">
      <c r="A272" s="221" t="s">
        <v>191</v>
      </c>
      <c r="B272" s="229">
        <f t="shared" ref="B272:M272" si="44">SUM(B269:B271)</f>
        <v>1313</v>
      </c>
      <c r="C272" s="229">
        <f t="shared" si="44"/>
        <v>0</v>
      </c>
      <c r="D272" s="229">
        <f t="shared" si="44"/>
        <v>1672</v>
      </c>
      <c r="E272" s="229">
        <f t="shared" si="44"/>
        <v>0</v>
      </c>
      <c r="F272" s="229">
        <f t="shared" si="44"/>
        <v>1452</v>
      </c>
      <c r="G272" s="229">
        <f t="shared" si="44"/>
        <v>0</v>
      </c>
      <c r="H272" s="229">
        <f t="shared" si="44"/>
        <v>1452</v>
      </c>
      <c r="I272" s="229">
        <f t="shared" si="44"/>
        <v>0</v>
      </c>
      <c r="J272" s="229">
        <f t="shared" si="44"/>
        <v>1537</v>
      </c>
      <c r="K272" s="230">
        <f t="shared" si="44"/>
        <v>0</v>
      </c>
      <c r="L272" s="229">
        <f t="shared" si="44"/>
        <v>1537</v>
      </c>
      <c r="M272" s="230">
        <f t="shared" si="44"/>
        <v>0</v>
      </c>
    </row>
    <row r="274" spans="1:28" x14ac:dyDescent="0.3">
      <c r="A274" s="124"/>
    </row>
    <row r="275" spans="1:28" s="72" customFormat="1" x14ac:dyDescent="0.2">
      <c r="A275" s="310" t="s">
        <v>98</v>
      </c>
      <c r="B275" s="231">
        <v>2013</v>
      </c>
      <c r="C275" s="231">
        <v>2014</v>
      </c>
      <c r="D275" s="232">
        <v>2015</v>
      </c>
      <c r="E275" s="233">
        <v>2016</v>
      </c>
      <c r="F275" s="231">
        <v>2017</v>
      </c>
      <c r="G275" s="231">
        <v>2018</v>
      </c>
    </row>
    <row r="276" spans="1:28" s="72" customFormat="1" x14ac:dyDescent="0.3">
      <c r="A276" s="310"/>
      <c r="B276" s="234" t="s">
        <v>85</v>
      </c>
      <c r="C276" s="234" t="s">
        <v>85</v>
      </c>
      <c r="D276" s="234" t="s">
        <v>85</v>
      </c>
      <c r="E276" s="234" t="s">
        <v>85</v>
      </c>
      <c r="F276" s="234" t="s">
        <v>85</v>
      </c>
      <c r="G276" s="234" t="s">
        <v>85</v>
      </c>
    </row>
    <row r="277" spans="1:28" s="238" customFormat="1" x14ac:dyDescent="0.2">
      <c r="A277" s="235" t="s">
        <v>192</v>
      </c>
      <c r="B277" s="236">
        <f>IFERROR(B269/N90,"")</f>
        <v>0.10996483001172333</v>
      </c>
      <c r="C277" s="236">
        <f>IFERROR(B269/O90,"")</f>
        <v>0.10344067048963387</v>
      </c>
      <c r="D277" s="236">
        <f>IFERROR(F269/P$90,"")</f>
        <v>0.10476775117659096</v>
      </c>
      <c r="E277" s="236">
        <f>IFERROR(H269/Q$90,"")</f>
        <v>9.9244039542547E-2</v>
      </c>
      <c r="F277" s="236">
        <f>IFERROR(J269/R$90,"")</f>
        <v>0.10262301359372009</v>
      </c>
      <c r="G277" s="237">
        <f>IFERROR(L269/S$90,"")</f>
        <v>0.10088462262375306</v>
      </c>
    </row>
    <row r="278" spans="1:28" s="238" customFormat="1" x14ac:dyDescent="0.2">
      <c r="A278" s="239" t="s">
        <v>193</v>
      </c>
      <c r="B278" s="240">
        <f>IFERROR(B270*100/D114,"")</f>
        <v>76.637554585152841</v>
      </c>
      <c r="C278" s="240">
        <f>IFERROR(D270*100/G114,"")</f>
        <v>97.60348583877996</v>
      </c>
      <c r="D278" s="240">
        <f>IFERROR(F270*100/J114,"")</f>
        <v>63.958333333333336</v>
      </c>
      <c r="E278" s="240">
        <f>IFERROR(H270*100/M114,"")</f>
        <v>63.958333333333336</v>
      </c>
      <c r="F278" s="240">
        <f>IFERROR(J270*100/P114,"")</f>
        <v>76.92307692307692</v>
      </c>
      <c r="G278" s="241">
        <f>IFERROR(L270*100/S114,"")</f>
        <v>76.388888888888886</v>
      </c>
    </row>
    <row r="279" spans="1:28" s="72" customFormat="1" x14ac:dyDescent="0.2">
      <c r="A279" s="311" t="s">
        <v>50</v>
      </c>
      <c r="B279" s="311"/>
      <c r="C279" s="311"/>
      <c r="D279" s="311"/>
      <c r="E279" s="311"/>
      <c r="F279" s="311"/>
      <c r="G279" s="311"/>
      <c r="H279" s="311"/>
      <c r="I279" s="311"/>
      <c r="J279" s="311"/>
      <c r="K279" s="311"/>
      <c r="L279" s="311"/>
      <c r="M279" s="311"/>
      <c r="N279" s="311"/>
      <c r="O279" s="311"/>
      <c r="P279" s="311"/>
      <c r="Q279" s="311"/>
      <c r="R279" s="311"/>
      <c r="S279" s="311"/>
      <c r="T279" s="311"/>
      <c r="U279" s="178"/>
      <c r="V279" s="178"/>
      <c r="W279" s="178"/>
      <c r="X279" s="178"/>
      <c r="Y279" s="178"/>
      <c r="Z279" s="178"/>
      <c r="AA279" s="178"/>
      <c r="AB279" s="178"/>
    </row>
    <row r="280" spans="1:28" s="72" customFormat="1" ht="14.25" x14ac:dyDescent="0.2"/>
    <row r="281" spans="1:28" s="213" customFormat="1" x14ac:dyDescent="0.3">
      <c r="A281" s="310" t="s">
        <v>98</v>
      </c>
      <c r="B281" s="312">
        <v>2013</v>
      </c>
      <c r="C281" s="313"/>
      <c r="D281" s="312">
        <v>2014</v>
      </c>
      <c r="E281" s="313"/>
      <c r="F281" s="314">
        <v>2015</v>
      </c>
      <c r="G281" s="315"/>
      <c r="H281" s="315">
        <v>2016</v>
      </c>
      <c r="I281" s="316"/>
      <c r="J281" s="312">
        <v>2017</v>
      </c>
      <c r="K281" s="313"/>
      <c r="L281" s="312">
        <v>2018</v>
      </c>
      <c r="M281" s="313"/>
    </row>
    <row r="282" spans="1:28" s="213" customFormat="1" x14ac:dyDescent="0.3">
      <c r="A282" s="310"/>
      <c r="B282" s="234" t="s">
        <v>194</v>
      </c>
      <c r="C282" s="234" t="s">
        <v>85</v>
      </c>
      <c r="D282" s="234" t="s">
        <v>194</v>
      </c>
      <c r="E282" s="234" t="s">
        <v>85</v>
      </c>
      <c r="F282" s="234" t="s">
        <v>194</v>
      </c>
      <c r="G282" s="234" t="s">
        <v>85</v>
      </c>
      <c r="H282" s="234" t="s">
        <v>194</v>
      </c>
      <c r="I282" s="234" t="s">
        <v>85</v>
      </c>
      <c r="J282" s="234" t="s">
        <v>194</v>
      </c>
      <c r="K282" s="234" t="s">
        <v>85</v>
      </c>
      <c r="L282" s="234" t="s">
        <v>194</v>
      </c>
      <c r="M282" s="234" t="s">
        <v>85</v>
      </c>
    </row>
    <row r="283" spans="1:28" s="246" customFormat="1" x14ac:dyDescent="0.2">
      <c r="A283" s="242" t="s">
        <v>195</v>
      </c>
      <c r="B283" s="243">
        <v>493</v>
      </c>
      <c r="C283" s="244">
        <f>IF(B283=0,"",B283*100/B271)</f>
        <v>100</v>
      </c>
      <c r="D283" s="243">
        <v>745</v>
      </c>
      <c r="E283" s="244">
        <f>IF(D283=0,"",D283*100/D271)</f>
        <v>100</v>
      </c>
      <c r="F283" s="243">
        <v>633</v>
      </c>
      <c r="G283" s="244">
        <f>IF(F283=0,"",F283*100/F271)</f>
        <v>100</v>
      </c>
      <c r="H283" s="243">
        <v>633</v>
      </c>
      <c r="I283" s="244">
        <f>IF(H283=0,"",H283*100/H271)</f>
        <v>100</v>
      </c>
      <c r="J283" s="243">
        <v>671</v>
      </c>
      <c r="K283" s="244">
        <f>IF(J283=0,"",J283*100/J271)</f>
        <v>100</v>
      </c>
      <c r="L283" s="243">
        <v>671</v>
      </c>
      <c r="M283" s="245">
        <f>IF(L283=0,"",L283*100/L271)</f>
        <v>100</v>
      </c>
    </row>
    <row r="284" spans="1:28" s="72" customFormat="1" x14ac:dyDescent="0.2">
      <c r="A284" s="304" t="s">
        <v>50</v>
      </c>
      <c r="B284" s="304"/>
      <c r="C284" s="304"/>
      <c r="D284" s="304"/>
      <c r="E284" s="304"/>
      <c r="F284" s="304"/>
      <c r="G284" s="304"/>
      <c r="H284" s="304"/>
      <c r="I284" s="304"/>
      <c r="J284" s="304"/>
      <c r="K284" s="304"/>
      <c r="L284" s="304"/>
      <c r="M284" s="304"/>
      <c r="N284" s="304"/>
      <c r="O284" s="304"/>
      <c r="P284" s="304"/>
      <c r="Q284" s="304"/>
      <c r="R284" s="304"/>
      <c r="S284" s="304"/>
      <c r="T284" s="304"/>
      <c r="U284" s="304"/>
      <c r="V284" s="304"/>
      <c r="W284" s="304"/>
      <c r="X284" s="304"/>
      <c r="Y284" s="304"/>
      <c r="Z284" s="304"/>
      <c r="AA284" s="304"/>
      <c r="AB284" s="304"/>
    </row>
    <row r="287" spans="1:28" x14ac:dyDescent="0.3">
      <c r="A287" s="305"/>
      <c r="B287" s="305"/>
      <c r="C287" s="305"/>
      <c r="D287" s="305"/>
      <c r="E287" s="305"/>
      <c r="F287" s="305"/>
      <c r="G287" s="305"/>
      <c r="H287" s="305"/>
      <c r="I287" s="305"/>
      <c r="J287" s="305"/>
      <c r="K287" s="305"/>
      <c r="L287" s="305"/>
      <c r="M287" s="305"/>
    </row>
    <row r="288" spans="1:28" x14ac:dyDescent="0.3">
      <c r="A288" s="294" t="s">
        <v>196</v>
      </c>
      <c r="B288" s="306">
        <v>2013</v>
      </c>
      <c r="C288" s="306"/>
      <c r="D288" s="306"/>
      <c r="E288" s="306"/>
      <c r="F288" s="306"/>
      <c r="G288" s="306"/>
      <c r="H288" s="306">
        <v>2014</v>
      </c>
      <c r="I288" s="306"/>
      <c r="J288" s="306"/>
      <c r="K288" s="306"/>
      <c r="L288" s="306"/>
      <c r="M288" s="306"/>
    </row>
    <row r="289" spans="1:13" ht="52.5" x14ac:dyDescent="0.3">
      <c r="A289" s="294"/>
      <c r="B289" s="247" t="s">
        <v>17</v>
      </c>
      <c r="C289" s="247" t="s">
        <v>197</v>
      </c>
      <c r="D289" s="247" t="s">
        <v>198</v>
      </c>
      <c r="E289" s="248" t="s">
        <v>199</v>
      </c>
      <c r="F289" s="247" t="s">
        <v>200</v>
      </c>
      <c r="G289" s="247" t="s">
        <v>201</v>
      </c>
      <c r="H289" s="247" t="s">
        <v>17</v>
      </c>
      <c r="I289" s="247" t="s">
        <v>197</v>
      </c>
      <c r="J289" s="247" t="s">
        <v>198</v>
      </c>
      <c r="K289" s="248" t="s">
        <v>199</v>
      </c>
      <c r="L289" s="247" t="s">
        <v>200</v>
      </c>
      <c r="M289" s="247" t="s">
        <v>201</v>
      </c>
    </row>
    <row r="290" spans="1:13" x14ac:dyDescent="0.3">
      <c r="A290" s="295"/>
      <c r="B290" s="249" t="s">
        <v>202</v>
      </c>
      <c r="C290" s="249" t="s">
        <v>203</v>
      </c>
      <c r="D290" s="249" t="s">
        <v>204</v>
      </c>
      <c r="E290" s="248"/>
      <c r="F290" s="247"/>
      <c r="G290" s="247"/>
      <c r="H290" s="249" t="s">
        <v>202</v>
      </c>
      <c r="I290" s="249" t="s">
        <v>203</v>
      </c>
      <c r="J290" s="249" t="s">
        <v>204</v>
      </c>
      <c r="K290" s="248"/>
      <c r="L290" s="247"/>
      <c r="M290" s="247"/>
    </row>
    <row r="291" spans="1:13" s="181" customFormat="1" x14ac:dyDescent="0.2">
      <c r="A291" s="165" t="s">
        <v>205</v>
      </c>
      <c r="B291" s="250">
        <f t="shared" ref="B291:B298" si="45">+B98+H98+N98</f>
        <v>4293</v>
      </c>
      <c r="C291" s="251">
        <v>110245</v>
      </c>
      <c r="D291" s="251">
        <v>156906</v>
      </c>
      <c r="E291" s="251">
        <v>16</v>
      </c>
      <c r="F291" s="252">
        <f t="shared" ref="F291:F298" si="46">IF(C291=0,"",C291/B291)</f>
        <v>25.680177032378289</v>
      </c>
      <c r="G291" s="252">
        <f t="shared" ref="G291:G298" si="47">IF(D291=0,"",D291/B291)</f>
        <v>36.549266247379457</v>
      </c>
      <c r="H291" s="250">
        <f t="shared" ref="H291:H298" si="48">+C98+I98+O98</f>
        <v>4534</v>
      </c>
      <c r="I291" s="251">
        <v>111782</v>
      </c>
      <c r="J291" s="251">
        <v>159822</v>
      </c>
      <c r="K291" s="251">
        <v>0</v>
      </c>
      <c r="L291" s="252">
        <f t="shared" ref="L291:L298" si="49">IF(I291=0,"",I291/H291)</f>
        <v>24.65416850463167</v>
      </c>
      <c r="M291" s="252">
        <f t="shared" ref="M291:M298" si="50">IF(J291=0,"",J291/H291)</f>
        <v>35.249669166299071</v>
      </c>
    </row>
    <row r="292" spans="1:13" s="181" customFormat="1" x14ac:dyDescent="0.2">
      <c r="A292" s="141" t="s">
        <v>206</v>
      </c>
      <c r="B292" s="253">
        <f t="shared" si="45"/>
        <v>0</v>
      </c>
      <c r="C292" s="227"/>
      <c r="D292" s="227"/>
      <c r="E292" s="227"/>
      <c r="F292" s="254" t="str">
        <f t="shared" si="46"/>
        <v/>
      </c>
      <c r="G292" s="254" t="str">
        <f t="shared" si="47"/>
        <v/>
      </c>
      <c r="H292" s="253">
        <f t="shared" si="48"/>
        <v>0</v>
      </c>
      <c r="I292" s="227"/>
      <c r="J292" s="227"/>
      <c r="K292" s="227"/>
      <c r="L292" s="254" t="str">
        <f t="shared" si="49"/>
        <v/>
      </c>
      <c r="M292" s="254" t="str">
        <f t="shared" si="50"/>
        <v/>
      </c>
    </row>
    <row r="293" spans="1:13" s="181" customFormat="1" x14ac:dyDescent="0.2">
      <c r="A293" s="141" t="s">
        <v>207</v>
      </c>
      <c r="B293" s="253">
        <f t="shared" si="45"/>
        <v>0</v>
      </c>
      <c r="C293" s="227"/>
      <c r="D293" s="227"/>
      <c r="E293" s="227"/>
      <c r="F293" s="254" t="str">
        <f t="shared" si="46"/>
        <v/>
      </c>
      <c r="G293" s="254" t="str">
        <f t="shared" si="47"/>
        <v/>
      </c>
      <c r="H293" s="253">
        <f t="shared" si="48"/>
        <v>0</v>
      </c>
      <c r="I293" s="227"/>
      <c r="J293" s="227"/>
      <c r="K293" s="227"/>
      <c r="L293" s="254" t="str">
        <f t="shared" si="49"/>
        <v/>
      </c>
      <c r="M293" s="254" t="str">
        <f t="shared" si="50"/>
        <v/>
      </c>
    </row>
    <row r="294" spans="1:13" s="181" customFormat="1" x14ac:dyDescent="0.2">
      <c r="A294" s="135" t="s">
        <v>208</v>
      </c>
      <c r="B294" s="253">
        <f t="shared" si="45"/>
        <v>0</v>
      </c>
      <c r="C294" s="227"/>
      <c r="D294" s="227"/>
      <c r="E294" s="227"/>
      <c r="F294" s="254" t="str">
        <f t="shared" si="46"/>
        <v/>
      </c>
      <c r="G294" s="254" t="str">
        <f t="shared" si="47"/>
        <v/>
      </c>
      <c r="H294" s="253">
        <f t="shared" si="48"/>
        <v>0</v>
      </c>
      <c r="I294" s="227"/>
      <c r="J294" s="227"/>
      <c r="K294" s="227"/>
      <c r="L294" s="254" t="str">
        <f t="shared" si="49"/>
        <v/>
      </c>
      <c r="M294" s="254" t="str">
        <f t="shared" si="50"/>
        <v/>
      </c>
    </row>
    <row r="295" spans="1:13" s="181" customFormat="1" x14ac:dyDescent="0.2">
      <c r="A295" s="141" t="s">
        <v>209</v>
      </c>
      <c r="B295" s="253">
        <f t="shared" si="45"/>
        <v>0</v>
      </c>
      <c r="C295" s="227"/>
      <c r="D295" s="227"/>
      <c r="E295" s="227"/>
      <c r="F295" s="254" t="str">
        <f t="shared" si="46"/>
        <v/>
      </c>
      <c r="G295" s="254" t="str">
        <f t="shared" si="47"/>
        <v/>
      </c>
      <c r="H295" s="253">
        <f t="shared" si="48"/>
        <v>0</v>
      </c>
      <c r="I295" s="227"/>
      <c r="J295" s="227"/>
      <c r="K295" s="227"/>
      <c r="L295" s="254" t="str">
        <f t="shared" si="49"/>
        <v/>
      </c>
      <c r="M295" s="254" t="str">
        <f t="shared" si="50"/>
        <v/>
      </c>
    </row>
    <row r="296" spans="1:13" s="181" customFormat="1" x14ac:dyDescent="0.2">
      <c r="A296" s="141" t="s">
        <v>210</v>
      </c>
      <c r="B296" s="253">
        <f t="shared" si="45"/>
        <v>0</v>
      </c>
      <c r="C296" s="227"/>
      <c r="D296" s="227"/>
      <c r="E296" s="227"/>
      <c r="F296" s="254" t="str">
        <f t="shared" si="46"/>
        <v/>
      </c>
      <c r="G296" s="254" t="str">
        <f t="shared" si="47"/>
        <v/>
      </c>
      <c r="H296" s="253">
        <f t="shared" si="48"/>
        <v>0</v>
      </c>
      <c r="I296" s="227"/>
      <c r="J296" s="227"/>
      <c r="K296" s="227"/>
      <c r="L296" s="254" t="str">
        <f t="shared" si="49"/>
        <v/>
      </c>
      <c r="M296" s="254" t="str">
        <f t="shared" si="50"/>
        <v/>
      </c>
    </row>
    <row r="297" spans="1:13" s="181" customFormat="1" x14ac:dyDescent="0.2">
      <c r="A297" s="141" t="s">
        <v>211</v>
      </c>
      <c r="B297" s="253">
        <f t="shared" si="45"/>
        <v>0</v>
      </c>
      <c r="C297" s="227"/>
      <c r="D297" s="227"/>
      <c r="E297" s="227"/>
      <c r="F297" s="254" t="str">
        <f t="shared" si="46"/>
        <v/>
      </c>
      <c r="G297" s="254" t="str">
        <f t="shared" si="47"/>
        <v/>
      </c>
      <c r="H297" s="253">
        <f t="shared" si="48"/>
        <v>0</v>
      </c>
      <c r="I297" s="227"/>
      <c r="J297" s="227"/>
      <c r="K297" s="227"/>
      <c r="L297" s="254" t="str">
        <f t="shared" si="49"/>
        <v/>
      </c>
      <c r="M297" s="254" t="str">
        <f t="shared" si="50"/>
        <v/>
      </c>
    </row>
    <row r="298" spans="1:13" s="181" customFormat="1" x14ac:dyDescent="0.2">
      <c r="A298" s="221" t="s">
        <v>212</v>
      </c>
      <c r="B298" s="255">
        <f t="shared" si="45"/>
        <v>0</v>
      </c>
      <c r="C298" s="256"/>
      <c r="D298" s="256"/>
      <c r="E298" s="256"/>
      <c r="F298" s="229" t="str">
        <f t="shared" si="46"/>
        <v/>
      </c>
      <c r="G298" s="229" t="str">
        <f t="shared" si="47"/>
        <v/>
      </c>
      <c r="H298" s="255">
        <f t="shared" si="48"/>
        <v>0</v>
      </c>
      <c r="I298" s="256"/>
      <c r="J298" s="256"/>
      <c r="K298" s="256"/>
      <c r="L298" s="229" t="str">
        <f t="shared" si="49"/>
        <v/>
      </c>
      <c r="M298" s="229" t="str">
        <f t="shared" si="50"/>
        <v/>
      </c>
    </row>
    <row r="299" spans="1:13" s="181" customFormat="1" x14ac:dyDescent="0.3">
      <c r="A299" s="294" t="s">
        <v>196</v>
      </c>
      <c r="B299" s="307">
        <v>2015</v>
      </c>
      <c r="C299" s="308"/>
      <c r="D299" s="308"/>
      <c r="E299" s="308"/>
      <c r="F299" s="308"/>
      <c r="G299" s="308"/>
      <c r="H299" s="308">
        <v>2016</v>
      </c>
      <c r="I299" s="308"/>
      <c r="J299" s="308"/>
      <c r="K299" s="308"/>
      <c r="L299" s="308"/>
      <c r="M299" s="309"/>
    </row>
    <row r="300" spans="1:13" s="181" customFormat="1" ht="52.5" x14ac:dyDescent="0.2">
      <c r="A300" s="294"/>
      <c r="B300" s="247" t="s">
        <v>17</v>
      </c>
      <c r="C300" s="247" t="s">
        <v>197</v>
      </c>
      <c r="D300" s="247" t="s">
        <v>198</v>
      </c>
      <c r="E300" s="248" t="s">
        <v>199</v>
      </c>
      <c r="F300" s="247" t="s">
        <v>200</v>
      </c>
      <c r="G300" s="247" t="s">
        <v>201</v>
      </c>
      <c r="H300" s="247" t="s">
        <v>17</v>
      </c>
      <c r="I300" s="247" t="s">
        <v>197</v>
      </c>
      <c r="J300" s="247" t="s">
        <v>198</v>
      </c>
      <c r="K300" s="248" t="s">
        <v>199</v>
      </c>
      <c r="L300" s="247" t="s">
        <v>200</v>
      </c>
      <c r="M300" s="247" t="s">
        <v>201</v>
      </c>
    </row>
    <row r="301" spans="1:13" s="181" customFormat="1" x14ac:dyDescent="0.2">
      <c r="A301" s="295"/>
      <c r="B301" s="249" t="s">
        <v>202</v>
      </c>
      <c r="C301" s="249" t="s">
        <v>203</v>
      </c>
      <c r="D301" s="249" t="s">
        <v>204</v>
      </c>
      <c r="E301" s="247"/>
      <c r="F301" s="247"/>
      <c r="G301" s="247"/>
      <c r="H301" s="249" t="s">
        <v>202</v>
      </c>
      <c r="I301" s="249" t="s">
        <v>203</v>
      </c>
      <c r="J301" s="249" t="s">
        <v>204</v>
      </c>
      <c r="K301" s="248"/>
      <c r="L301" s="247"/>
      <c r="M301" s="247"/>
    </row>
    <row r="302" spans="1:13" s="181" customFormat="1" x14ac:dyDescent="0.2">
      <c r="A302" s="165" t="s">
        <v>205</v>
      </c>
      <c r="B302" s="250">
        <f t="shared" ref="B302:B309" si="51">+D98+J98+P98</f>
        <v>4821</v>
      </c>
      <c r="C302" s="257">
        <v>114520</v>
      </c>
      <c r="D302" s="257">
        <v>163962</v>
      </c>
      <c r="E302" s="257">
        <v>0</v>
      </c>
      <c r="F302" s="252">
        <f t="shared" ref="F302:F309" si="52">IF(C302=0,"",C302/B302)</f>
        <v>23.754407799211783</v>
      </c>
      <c r="G302" s="252">
        <f t="shared" ref="G302:G309" si="53">IF(D302=0,"",D302/B302)</f>
        <v>34.009956440572495</v>
      </c>
      <c r="H302" s="250">
        <f t="shared" ref="H302:H309" si="54">+E98+K98+Q98</f>
        <v>4776</v>
      </c>
      <c r="I302" s="251">
        <v>114520</v>
      </c>
      <c r="J302" s="251">
        <v>163962</v>
      </c>
      <c r="K302" s="251">
        <v>0</v>
      </c>
      <c r="L302" s="252">
        <f t="shared" ref="L302:L309" si="55">IF(I302=0,"",I302/H302)</f>
        <v>23.978224455611389</v>
      </c>
      <c r="M302" s="258">
        <f t="shared" ref="M302:M309" si="56">IF(J302=0,"",J302/H302)</f>
        <v>34.33040201005025</v>
      </c>
    </row>
    <row r="303" spans="1:13" s="181" customFormat="1" x14ac:dyDescent="0.2">
      <c r="A303" s="141" t="s">
        <v>206</v>
      </c>
      <c r="B303" s="253">
        <f t="shared" si="51"/>
        <v>0</v>
      </c>
      <c r="C303" s="259"/>
      <c r="D303" s="259"/>
      <c r="E303" s="259"/>
      <c r="F303" s="254" t="str">
        <f t="shared" si="52"/>
        <v/>
      </c>
      <c r="G303" s="254" t="str">
        <f t="shared" si="53"/>
        <v/>
      </c>
      <c r="H303" s="253">
        <f t="shared" si="54"/>
        <v>0</v>
      </c>
      <c r="I303" s="227"/>
      <c r="J303" s="227"/>
      <c r="K303" s="227"/>
      <c r="L303" s="254" t="str">
        <f t="shared" si="55"/>
        <v/>
      </c>
      <c r="M303" s="260" t="str">
        <f t="shared" si="56"/>
        <v/>
      </c>
    </row>
    <row r="304" spans="1:13" s="181" customFormat="1" x14ac:dyDescent="0.2">
      <c r="A304" s="141" t="s">
        <v>207</v>
      </c>
      <c r="B304" s="253">
        <f t="shared" si="51"/>
        <v>0</v>
      </c>
      <c r="C304" s="259"/>
      <c r="D304" s="259"/>
      <c r="E304" s="259"/>
      <c r="F304" s="254" t="str">
        <f t="shared" si="52"/>
        <v/>
      </c>
      <c r="G304" s="254" t="str">
        <f t="shared" si="53"/>
        <v/>
      </c>
      <c r="H304" s="253">
        <f t="shared" si="54"/>
        <v>0</v>
      </c>
      <c r="I304" s="227"/>
      <c r="J304" s="227"/>
      <c r="K304" s="227"/>
      <c r="L304" s="254" t="str">
        <f t="shared" si="55"/>
        <v/>
      </c>
      <c r="M304" s="260" t="str">
        <f t="shared" si="56"/>
        <v/>
      </c>
    </row>
    <row r="305" spans="1:13" s="181" customFormat="1" x14ac:dyDescent="0.2">
      <c r="A305" s="135" t="s">
        <v>208</v>
      </c>
      <c r="B305" s="253">
        <f t="shared" si="51"/>
        <v>0</v>
      </c>
      <c r="C305" s="259"/>
      <c r="D305" s="259"/>
      <c r="E305" s="259"/>
      <c r="F305" s="254" t="str">
        <f t="shared" si="52"/>
        <v/>
      </c>
      <c r="G305" s="254" t="str">
        <f t="shared" si="53"/>
        <v/>
      </c>
      <c r="H305" s="253">
        <f t="shared" si="54"/>
        <v>0</v>
      </c>
      <c r="I305" s="227"/>
      <c r="J305" s="227"/>
      <c r="K305" s="227"/>
      <c r="L305" s="254" t="str">
        <f t="shared" si="55"/>
        <v/>
      </c>
      <c r="M305" s="260" t="str">
        <f t="shared" si="56"/>
        <v/>
      </c>
    </row>
    <row r="306" spans="1:13" s="181" customFormat="1" x14ac:dyDescent="0.2">
      <c r="A306" s="141" t="s">
        <v>209</v>
      </c>
      <c r="B306" s="253">
        <f t="shared" si="51"/>
        <v>0</v>
      </c>
      <c r="C306" s="259"/>
      <c r="D306" s="259"/>
      <c r="E306" s="259"/>
      <c r="F306" s="254" t="str">
        <f t="shared" si="52"/>
        <v/>
      </c>
      <c r="G306" s="254" t="str">
        <f t="shared" si="53"/>
        <v/>
      </c>
      <c r="H306" s="253">
        <f t="shared" si="54"/>
        <v>0</v>
      </c>
      <c r="I306" s="227"/>
      <c r="J306" s="227"/>
      <c r="K306" s="227"/>
      <c r="L306" s="254" t="str">
        <f t="shared" si="55"/>
        <v/>
      </c>
      <c r="M306" s="260" t="str">
        <f t="shared" si="56"/>
        <v/>
      </c>
    </row>
    <row r="307" spans="1:13" s="181" customFormat="1" x14ac:dyDescent="0.2">
      <c r="A307" s="141" t="s">
        <v>210</v>
      </c>
      <c r="B307" s="253">
        <f t="shared" si="51"/>
        <v>0</v>
      </c>
      <c r="C307" s="259"/>
      <c r="D307" s="259"/>
      <c r="E307" s="259"/>
      <c r="F307" s="254" t="str">
        <f t="shared" si="52"/>
        <v/>
      </c>
      <c r="G307" s="254" t="str">
        <f t="shared" si="53"/>
        <v/>
      </c>
      <c r="H307" s="253">
        <f t="shared" si="54"/>
        <v>0</v>
      </c>
      <c r="I307" s="227"/>
      <c r="J307" s="227"/>
      <c r="K307" s="227"/>
      <c r="L307" s="254" t="str">
        <f t="shared" si="55"/>
        <v/>
      </c>
      <c r="M307" s="260" t="str">
        <f t="shared" si="56"/>
        <v/>
      </c>
    </row>
    <row r="308" spans="1:13" s="181" customFormat="1" x14ac:dyDescent="0.2">
      <c r="A308" s="141" t="s">
        <v>211</v>
      </c>
      <c r="B308" s="253">
        <f t="shared" si="51"/>
        <v>0</v>
      </c>
      <c r="C308" s="259"/>
      <c r="D308" s="259"/>
      <c r="E308" s="259"/>
      <c r="F308" s="254" t="str">
        <f t="shared" si="52"/>
        <v/>
      </c>
      <c r="G308" s="254" t="str">
        <f t="shared" si="53"/>
        <v/>
      </c>
      <c r="H308" s="253">
        <f t="shared" si="54"/>
        <v>0</v>
      </c>
      <c r="I308" s="227"/>
      <c r="J308" s="227"/>
      <c r="K308" s="227"/>
      <c r="L308" s="254" t="str">
        <f t="shared" si="55"/>
        <v/>
      </c>
      <c r="M308" s="260" t="str">
        <f t="shared" si="56"/>
        <v/>
      </c>
    </row>
    <row r="309" spans="1:13" s="181" customFormat="1" x14ac:dyDescent="0.2">
      <c r="A309" s="221" t="s">
        <v>212</v>
      </c>
      <c r="B309" s="255">
        <f t="shared" si="51"/>
        <v>0</v>
      </c>
      <c r="C309" s="261"/>
      <c r="D309" s="261"/>
      <c r="E309" s="261"/>
      <c r="F309" s="229" t="str">
        <f t="shared" si="52"/>
        <v/>
      </c>
      <c r="G309" s="229" t="str">
        <f t="shared" si="53"/>
        <v/>
      </c>
      <c r="H309" s="262">
        <f t="shared" si="54"/>
        <v>0</v>
      </c>
      <c r="I309" s="263"/>
      <c r="J309" s="263"/>
      <c r="K309" s="263"/>
      <c r="L309" s="264" t="str">
        <f t="shared" si="55"/>
        <v/>
      </c>
      <c r="M309" s="265" t="str">
        <f t="shared" si="56"/>
        <v/>
      </c>
    </row>
    <row r="310" spans="1:13" x14ac:dyDescent="0.3">
      <c r="A310" s="294" t="s">
        <v>196</v>
      </c>
      <c r="B310" s="296">
        <v>2017</v>
      </c>
      <c r="C310" s="296"/>
      <c r="D310" s="296"/>
      <c r="E310" s="296"/>
      <c r="F310" s="296"/>
      <c r="G310" s="296"/>
      <c r="H310" s="297">
        <v>2018</v>
      </c>
      <c r="I310" s="297"/>
      <c r="J310" s="297"/>
      <c r="K310" s="297"/>
      <c r="L310" s="297"/>
      <c r="M310" s="297"/>
    </row>
    <row r="311" spans="1:13" ht="52.5" x14ac:dyDescent="0.3">
      <c r="A311" s="294"/>
      <c r="B311" s="247" t="s">
        <v>17</v>
      </c>
      <c r="C311" s="247" t="s">
        <v>197</v>
      </c>
      <c r="D311" s="247" t="s">
        <v>198</v>
      </c>
      <c r="E311" s="248" t="s">
        <v>199</v>
      </c>
      <c r="F311" s="247" t="s">
        <v>200</v>
      </c>
      <c r="G311" s="247" t="s">
        <v>201</v>
      </c>
      <c r="H311" s="247" t="s">
        <v>17</v>
      </c>
      <c r="I311" s="247" t="s">
        <v>197</v>
      </c>
      <c r="J311" s="247" t="s">
        <v>198</v>
      </c>
      <c r="K311" s="248" t="s">
        <v>199</v>
      </c>
      <c r="L311" s="247" t="s">
        <v>200</v>
      </c>
      <c r="M311" s="247" t="s">
        <v>201</v>
      </c>
    </row>
    <row r="312" spans="1:13" x14ac:dyDescent="0.3">
      <c r="A312" s="295"/>
      <c r="B312" s="249" t="s">
        <v>202</v>
      </c>
      <c r="C312" s="249" t="s">
        <v>203</v>
      </c>
      <c r="D312" s="249" t="s">
        <v>204</v>
      </c>
      <c r="E312" s="248"/>
      <c r="F312" s="247"/>
      <c r="G312" s="247"/>
      <c r="H312" s="249" t="s">
        <v>202</v>
      </c>
      <c r="I312" s="249" t="s">
        <v>203</v>
      </c>
      <c r="J312" s="249" t="s">
        <v>204</v>
      </c>
      <c r="K312" s="248"/>
      <c r="L312" s="247"/>
      <c r="M312" s="247"/>
    </row>
    <row r="313" spans="1:13" s="181" customFormat="1" x14ac:dyDescent="0.2">
      <c r="A313" s="165" t="s">
        <v>205</v>
      </c>
      <c r="B313" s="250">
        <f t="shared" ref="B313:B320" si="57">+F98+L98+R98</f>
        <v>5016</v>
      </c>
      <c r="C313" s="251">
        <v>117180</v>
      </c>
      <c r="D313" s="251">
        <v>167453</v>
      </c>
      <c r="E313" s="251">
        <v>0</v>
      </c>
      <c r="F313" s="252">
        <f t="shared" ref="F313:F320" si="58">IF(C313=0,"",C313/B313)</f>
        <v>23.361244019138756</v>
      </c>
      <c r="G313" s="252">
        <f t="shared" ref="G313:G320" si="59">IF(D313=0,"",D313/B313)</f>
        <v>33.383771929824562</v>
      </c>
      <c r="H313" s="250">
        <f t="shared" ref="H313:H320" si="60">+G98+M98+S98</f>
        <v>5269</v>
      </c>
      <c r="I313" s="251">
        <v>117180</v>
      </c>
      <c r="J313" s="251">
        <v>167453</v>
      </c>
      <c r="K313" s="251">
        <v>0</v>
      </c>
      <c r="L313" s="252">
        <f t="shared" ref="L313:L320" si="61">IF(I313=0,"",I313/H313)</f>
        <v>22.239514139305371</v>
      </c>
      <c r="M313" s="258">
        <f t="shared" ref="M313:M320" si="62">IF(J313=0,"",J313/H313)</f>
        <v>31.780793319415448</v>
      </c>
    </row>
    <row r="314" spans="1:13" s="181" customFormat="1" x14ac:dyDescent="0.2">
      <c r="A314" s="141" t="s">
        <v>206</v>
      </c>
      <c r="B314" s="253">
        <f t="shared" si="57"/>
        <v>0</v>
      </c>
      <c r="C314" s="227"/>
      <c r="D314" s="227"/>
      <c r="E314" s="227"/>
      <c r="F314" s="254" t="str">
        <f t="shared" si="58"/>
        <v/>
      </c>
      <c r="G314" s="254" t="str">
        <f t="shared" si="59"/>
        <v/>
      </c>
      <c r="H314" s="253">
        <f t="shared" si="60"/>
        <v>0</v>
      </c>
      <c r="I314" s="227"/>
      <c r="J314" s="227"/>
      <c r="K314" s="227"/>
      <c r="L314" s="254" t="str">
        <f t="shared" si="61"/>
        <v/>
      </c>
      <c r="M314" s="260" t="str">
        <f t="shared" si="62"/>
        <v/>
      </c>
    </row>
    <row r="315" spans="1:13" s="181" customFormat="1" x14ac:dyDescent="0.2">
      <c r="A315" s="141" t="s">
        <v>207</v>
      </c>
      <c r="B315" s="253">
        <f t="shared" si="57"/>
        <v>0</v>
      </c>
      <c r="C315" s="227"/>
      <c r="D315" s="227"/>
      <c r="E315" s="227"/>
      <c r="F315" s="254" t="str">
        <f t="shared" si="58"/>
        <v/>
      </c>
      <c r="G315" s="254" t="str">
        <f t="shared" si="59"/>
        <v/>
      </c>
      <c r="H315" s="253">
        <f t="shared" si="60"/>
        <v>0</v>
      </c>
      <c r="I315" s="227"/>
      <c r="J315" s="227"/>
      <c r="K315" s="227"/>
      <c r="L315" s="254" t="str">
        <f t="shared" si="61"/>
        <v/>
      </c>
      <c r="M315" s="260" t="str">
        <f t="shared" si="62"/>
        <v/>
      </c>
    </row>
    <row r="316" spans="1:13" s="181" customFormat="1" x14ac:dyDescent="0.2">
      <c r="A316" s="135" t="s">
        <v>208</v>
      </c>
      <c r="B316" s="253">
        <f t="shared" si="57"/>
        <v>0</v>
      </c>
      <c r="C316" s="227"/>
      <c r="D316" s="227"/>
      <c r="E316" s="227"/>
      <c r="F316" s="254" t="str">
        <f t="shared" si="58"/>
        <v/>
      </c>
      <c r="G316" s="254" t="str">
        <f t="shared" si="59"/>
        <v/>
      </c>
      <c r="H316" s="253">
        <f t="shared" si="60"/>
        <v>0</v>
      </c>
      <c r="I316" s="227"/>
      <c r="J316" s="227"/>
      <c r="K316" s="227"/>
      <c r="L316" s="254" t="str">
        <f t="shared" si="61"/>
        <v/>
      </c>
      <c r="M316" s="260" t="str">
        <f t="shared" si="62"/>
        <v/>
      </c>
    </row>
    <row r="317" spans="1:13" s="181" customFormat="1" x14ac:dyDescent="0.2">
      <c r="A317" s="141" t="s">
        <v>209</v>
      </c>
      <c r="B317" s="253">
        <f t="shared" si="57"/>
        <v>0</v>
      </c>
      <c r="C317" s="227"/>
      <c r="D317" s="227"/>
      <c r="E317" s="227"/>
      <c r="F317" s="254" t="str">
        <f t="shared" si="58"/>
        <v/>
      </c>
      <c r="G317" s="254" t="str">
        <f t="shared" si="59"/>
        <v/>
      </c>
      <c r="H317" s="253">
        <f t="shared" si="60"/>
        <v>0</v>
      </c>
      <c r="I317" s="227"/>
      <c r="J317" s="227"/>
      <c r="K317" s="227"/>
      <c r="L317" s="254" t="str">
        <f t="shared" si="61"/>
        <v/>
      </c>
      <c r="M317" s="260" t="str">
        <f t="shared" si="62"/>
        <v/>
      </c>
    </row>
    <row r="318" spans="1:13" s="181" customFormat="1" x14ac:dyDescent="0.2">
      <c r="A318" s="141" t="s">
        <v>210</v>
      </c>
      <c r="B318" s="253">
        <f t="shared" si="57"/>
        <v>0</v>
      </c>
      <c r="C318" s="227"/>
      <c r="D318" s="227"/>
      <c r="E318" s="227"/>
      <c r="F318" s="254" t="str">
        <f t="shared" si="58"/>
        <v/>
      </c>
      <c r="G318" s="254" t="str">
        <f t="shared" si="59"/>
        <v/>
      </c>
      <c r="H318" s="253">
        <f t="shared" si="60"/>
        <v>0</v>
      </c>
      <c r="I318" s="227"/>
      <c r="J318" s="227"/>
      <c r="K318" s="227"/>
      <c r="L318" s="254" t="str">
        <f t="shared" si="61"/>
        <v/>
      </c>
      <c r="M318" s="260" t="str">
        <f t="shared" si="62"/>
        <v/>
      </c>
    </row>
    <row r="319" spans="1:13" s="181" customFormat="1" x14ac:dyDescent="0.2">
      <c r="A319" s="141" t="s">
        <v>211</v>
      </c>
      <c r="B319" s="253">
        <f t="shared" si="57"/>
        <v>0</v>
      </c>
      <c r="C319" s="227"/>
      <c r="D319" s="227"/>
      <c r="E319" s="227"/>
      <c r="F319" s="254" t="str">
        <f t="shared" si="58"/>
        <v/>
      </c>
      <c r="G319" s="254" t="str">
        <f t="shared" si="59"/>
        <v/>
      </c>
      <c r="H319" s="253">
        <f t="shared" si="60"/>
        <v>0</v>
      </c>
      <c r="I319" s="227"/>
      <c r="J319" s="227"/>
      <c r="K319" s="227"/>
      <c r="L319" s="254" t="str">
        <f t="shared" si="61"/>
        <v/>
      </c>
      <c r="M319" s="260" t="str">
        <f t="shared" si="62"/>
        <v/>
      </c>
    </row>
    <row r="320" spans="1:13" s="181" customFormat="1" x14ac:dyDescent="0.2">
      <c r="A320" s="221" t="s">
        <v>212</v>
      </c>
      <c r="B320" s="255">
        <f t="shared" si="57"/>
        <v>0</v>
      </c>
      <c r="C320" s="256"/>
      <c r="D320" s="256"/>
      <c r="E320" s="256"/>
      <c r="F320" s="229" t="str">
        <f t="shared" si="58"/>
        <v/>
      </c>
      <c r="G320" s="229" t="str">
        <f t="shared" si="59"/>
        <v/>
      </c>
      <c r="H320" s="255">
        <f t="shared" si="60"/>
        <v>0</v>
      </c>
      <c r="I320" s="256"/>
      <c r="J320" s="256"/>
      <c r="K320" s="256"/>
      <c r="L320" s="229" t="str">
        <f t="shared" si="61"/>
        <v/>
      </c>
      <c r="M320" s="230" t="str">
        <f t="shared" si="62"/>
        <v/>
      </c>
    </row>
    <row r="321" spans="1:13" x14ac:dyDescent="0.3">
      <c r="A321" s="124" t="s">
        <v>50</v>
      </c>
    </row>
    <row r="324" spans="1:13" x14ac:dyDescent="0.3">
      <c r="A324" s="298" t="s">
        <v>98</v>
      </c>
      <c r="B324" s="299">
        <v>2013</v>
      </c>
      <c r="C324" s="300"/>
      <c r="D324" s="299">
        <v>2014</v>
      </c>
      <c r="E324" s="300"/>
      <c r="F324" s="301">
        <v>2015</v>
      </c>
      <c r="G324" s="302"/>
      <c r="H324" s="302">
        <v>2016</v>
      </c>
      <c r="I324" s="303"/>
      <c r="J324" s="299">
        <v>2017</v>
      </c>
      <c r="K324" s="300"/>
      <c r="L324" s="299">
        <v>2018</v>
      </c>
      <c r="M324" s="300"/>
    </row>
    <row r="325" spans="1:13" x14ac:dyDescent="0.3">
      <c r="A325" s="298"/>
      <c r="B325" s="266" t="s">
        <v>99</v>
      </c>
      <c r="C325" s="266" t="s">
        <v>85</v>
      </c>
      <c r="D325" s="266" t="s">
        <v>99</v>
      </c>
      <c r="E325" s="266" t="s">
        <v>85</v>
      </c>
      <c r="F325" s="266" t="s">
        <v>99</v>
      </c>
      <c r="G325" s="266" t="s">
        <v>85</v>
      </c>
      <c r="H325" s="266" t="s">
        <v>99</v>
      </c>
      <c r="I325" s="266" t="s">
        <v>85</v>
      </c>
      <c r="J325" s="266" t="s">
        <v>99</v>
      </c>
      <c r="K325" s="266" t="s">
        <v>85</v>
      </c>
      <c r="L325" s="266" t="s">
        <v>99</v>
      </c>
      <c r="M325" s="266" t="s">
        <v>85</v>
      </c>
    </row>
    <row r="326" spans="1:13" ht="33" x14ac:dyDescent="0.3">
      <c r="A326" s="267" t="s">
        <v>213</v>
      </c>
      <c r="B326" s="268">
        <v>187</v>
      </c>
      <c r="C326" s="269">
        <f>IF(B326=0,"",B326*100/D112)</f>
        <v>110.6508875739645</v>
      </c>
      <c r="D326" s="268">
        <v>187</v>
      </c>
      <c r="E326" s="269">
        <f>IF(D326=0,"",D326*100/G112)</f>
        <v>105.64971751412429</v>
      </c>
      <c r="F326" s="270">
        <v>187</v>
      </c>
      <c r="G326" s="269">
        <f>IF(F326=0,"",F326*100/J112)</f>
        <v>107.47126436781609</v>
      </c>
      <c r="H326" s="268">
        <v>187</v>
      </c>
      <c r="I326" s="269">
        <f>IF(H326=0,"",H326*100/M112)</f>
        <v>107.47126436781609</v>
      </c>
      <c r="J326" s="268">
        <v>187</v>
      </c>
      <c r="K326" s="269">
        <f>IF(J326=0,"",J326*100/P112)</f>
        <v>104.46927374301676</v>
      </c>
      <c r="L326" s="268">
        <v>187</v>
      </c>
      <c r="M326" s="271">
        <f>IF(L326=0,"",L326*100/S112)</f>
        <v>104.46927374301676</v>
      </c>
    </row>
  </sheetData>
  <mergeCells count="195">
    <mergeCell ref="A15:Q15"/>
    <mergeCell ref="A16:Q16"/>
    <mergeCell ref="A17:Q17"/>
    <mergeCell ref="A18:Q18"/>
    <mergeCell ref="A19:Q19"/>
    <mergeCell ref="A20:Q20"/>
    <mergeCell ref="B3:S3"/>
    <mergeCell ref="C5:G5"/>
    <mergeCell ref="B7:Q7"/>
    <mergeCell ref="B8:Q8"/>
    <mergeCell ref="B9:Q9"/>
    <mergeCell ref="A14:Q14"/>
    <mergeCell ref="S26:S28"/>
    <mergeCell ref="T26:T28"/>
    <mergeCell ref="U26:U28"/>
    <mergeCell ref="Q27:R27"/>
    <mergeCell ref="A21:Q21"/>
    <mergeCell ref="A22:Q22"/>
    <mergeCell ref="A23:Q23"/>
    <mergeCell ref="A24:T24"/>
    <mergeCell ref="A26:A28"/>
    <mergeCell ref="B26:B28"/>
    <mergeCell ref="C26:C28"/>
    <mergeCell ref="D26:D28"/>
    <mergeCell ref="E26:I26"/>
    <mergeCell ref="J26:J28"/>
    <mergeCell ref="E27:E28"/>
    <mergeCell ref="F27:F28"/>
    <mergeCell ref="G27:G28"/>
    <mergeCell ref="H27:H28"/>
    <mergeCell ref="I27:I28"/>
    <mergeCell ref="O27:P27"/>
    <mergeCell ref="K26:M27"/>
    <mergeCell ref="N26:N28"/>
    <mergeCell ref="O26:R26"/>
    <mergeCell ref="A68:S68"/>
    <mergeCell ref="B69:G69"/>
    <mergeCell ref="H69:M69"/>
    <mergeCell ref="N69:S69"/>
    <mergeCell ref="B75:G75"/>
    <mergeCell ref="H75:M75"/>
    <mergeCell ref="N75:S75"/>
    <mergeCell ref="A54:N54"/>
    <mergeCell ref="B57:F57"/>
    <mergeCell ref="H57:M57"/>
    <mergeCell ref="N57:S57"/>
    <mergeCell ref="B63:F63"/>
    <mergeCell ref="H63:M63"/>
    <mergeCell ref="N63:S63"/>
    <mergeCell ref="A93:S93"/>
    <mergeCell ref="A95:A97"/>
    <mergeCell ref="B95:S95"/>
    <mergeCell ref="B96:G96"/>
    <mergeCell ref="H96:M96"/>
    <mergeCell ref="N96:S96"/>
    <mergeCell ref="A80:S80"/>
    <mergeCell ref="B81:G81"/>
    <mergeCell ref="H81:M81"/>
    <mergeCell ref="N81:S81"/>
    <mergeCell ref="A86:S86"/>
    <mergeCell ref="B87:G87"/>
    <mergeCell ref="H87:M87"/>
    <mergeCell ref="N87:S87"/>
    <mergeCell ref="A116:V116"/>
    <mergeCell ref="A118:A119"/>
    <mergeCell ref="B118:D118"/>
    <mergeCell ref="E118:G118"/>
    <mergeCell ref="H118:J118"/>
    <mergeCell ref="K118:M118"/>
    <mergeCell ref="N118:P118"/>
    <mergeCell ref="Q118:S118"/>
    <mergeCell ref="B110:D110"/>
    <mergeCell ref="E110:G110"/>
    <mergeCell ref="H110:J110"/>
    <mergeCell ref="K110:M110"/>
    <mergeCell ref="N110:P110"/>
    <mergeCell ref="Q110:S110"/>
    <mergeCell ref="A161:O161"/>
    <mergeCell ref="A162:A163"/>
    <mergeCell ref="B162:C162"/>
    <mergeCell ref="D162:E162"/>
    <mergeCell ref="F162:G162"/>
    <mergeCell ref="H162:I162"/>
    <mergeCell ref="J162:K162"/>
    <mergeCell ref="L162:M162"/>
    <mergeCell ref="Q131:S131"/>
    <mergeCell ref="A145:M145"/>
    <mergeCell ref="A146:A147"/>
    <mergeCell ref="B146:C146"/>
    <mergeCell ref="D146:E146"/>
    <mergeCell ref="F146:G146"/>
    <mergeCell ref="H146:I146"/>
    <mergeCell ref="J146:K146"/>
    <mergeCell ref="L146:M146"/>
    <mergeCell ref="A131:A132"/>
    <mergeCell ref="B131:D131"/>
    <mergeCell ref="E131:G131"/>
    <mergeCell ref="H131:J131"/>
    <mergeCell ref="K131:M131"/>
    <mergeCell ref="N131:P131"/>
    <mergeCell ref="A168:AE168"/>
    <mergeCell ref="A169:AE169"/>
    <mergeCell ref="A173:A174"/>
    <mergeCell ref="B173:C173"/>
    <mergeCell ref="D173:E173"/>
    <mergeCell ref="F173:G173"/>
    <mergeCell ref="H173:I173"/>
    <mergeCell ref="J173:K173"/>
    <mergeCell ref="L173:M173"/>
    <mergeCell ref="A224:A226"/>
    <mergeCell ref="B224:D224"/>
    <mergeCell ref="E224:G224"/>
    <mergeCell ref="H224:J224"/>
    <mergeCell ref="K224:M224"/>
    <mergeCell ref="A198:A199"/>
    <mergeCell ref="B198:C198"/>
    <mergeCell ref="D198:E198"/>
    <mergeCell ref="F198:G198"/>
    <mergeCell ref="H198:I198"/>
    <mergeCell ref="J198:K198"/>
    <mergeCell ref="N224:P224"/>
    <mergeCell ref="Q224:S224"/>
    <mergeCell ref="C225:D225"/>
    <mergeCell ref="F225:G225"/>
    <mergeCell ref="I225:J225"/>
    <mergeCell ref="L225:M225"/>
    <mergeCell ref="O225:P225"/>
    <mergeCell ref="R225:S225"/>
    <mergeCell ref="L198:M198"/>
    <mergeCell ref="A253:A254"/>
    <mergeCell ref="B253:C253"/>
    <mergeCell ref="D253:E253"/>
    <mergeCell ref="F253:G253"/>
    <mergeCell ref="H253:I253"/>
    <mergeCell ref="J253:K253"/>
    <mergeCell ref="A246:AE246"/>
    <mergeCell ref="A247:AE247"/>
    <mergeCell ref="A248:AE248"/>
    <mergeCell ref="A249:Y249"/>
    <mergeCell ref="A250:Y250"/>
    <mergeCell ref="A252:O252"/>
    <mergeCell ref="B259:C259"/>
    <mergeCell ref="D259:E259"/>
    <mergeCell ref="F259:G259"/>
    <mergeCell ref="H259:I259"/>
    <mergeCell ref="J259:K259"/>
    <mergeCell ref="L259:M259"/>
    <mergeCell ref="L253:M253"/>
    <mergeCell ref="B255:C255"/>
    <mergeCell ref="D255:E255"/>
    <mergeCell ref="H255:I255"/>
    <mergeCell ref="J255:K255"/>
    <mergeCell ref="L255:M255"/>
    <mergeCell ref="L261:M261"/>
    <mergeCell ref="N261:O261"/>
    <mergeCell ref="A267:A268"/>
    <mergeCell ref="B267:C267"/>
    <mergeCell ref="D267:E267"/>
    <mergeCell ref="F267:G267"/>
    <mergeCell ref="H267:I267"/>
    <mergeCell ref="J267:K267"/>
    <mergeCell ref="L267:M267"/>
    <mergeCell ref="A261:A262"/>
    <mergeCell ref="B261:C261"/>
    <mergeCell ref="D261:E261"/>
    <mergeCell ref="F261:G261"/>
    <mergeCell ref="H261:I261"/>
    <mergeCell ref="J261:K261"/>
    <mergeCell ref="A284:AB284"/>
    <mergeCell ref="A287:M287"/>
    <mergeCell ref="A288:A290"/>
    <mergeCell ref="B288:G288"/>
    <mergeCell ref="H288:M288"/>
    <mergeCell ref="A299:A301"/>
    <mergeCell ref="B299:G299"/>
    <mergeCell ref="H299:M299"/>
    <mergeCell ref="A275:A276"/>
    <mergeCell ref="A279:T279"/>
    <mergeCell ref="A281:A282"/>
    <mergeCell ref="B281:C281"/>
    <mergeCell ref="D281:E281"/>
    <mergeCell ref="F281:G281"/>
    <mergeCell ref="H281:I281"/>
    <mergeCell ref="J281:K281"/>
    <mergeCell ref="L281:M281"/>
    <mergeCell ref="A310:A312"/>
    <mergeCell ref="B310:G310"/>
    <mergeCell ref="H310:M310"/>
    <mergeCell ref="A324:A325"/>
    <mergeCell ref="B324:C324"/>
    <mergeCell ref="D324:E324"/>
    <mergeCell ref="F324:G324"/>
    <mergeCell ref="H324:I324"/>
    <mergeCell ref="J324:K324"/>
    <mergeCell ref="L324:M324"/>
  </mergeCells>
  <dataValidations count="7">
    <dataValidation type="whole" showInputMessage="1" showErrorMessage="1" errorTitle="Validar" error="Se debe declarar valores numéricos que estén en el rango de 0 a 99999999" sqref="F29:F53 M29:M53">
      <formula1>0</formula1>
      <formula2>9999999</formula2>
    </dataValidation>
    <dataValidation type="decimal" allowBlank="1" showInputMessage="1" showErrorMessage="1" errorTitle="Validar" error="Se debe declarar valores numéricos que estén en el rango de 0 a 99999999" sqref="L231:L234 L239:L245 H224 F239:F245 N224 Q243:Q245 Q224 B224 E224 C239:C245 F231:F234 N243:N245 B200:B209 F222 C231:C234 T222 D200:D222 L200:L222 H200:H222 P222 R222 B212:B222 J200:J222 V222 K224">
      <formula1>0</formula1>
      <formula2>999999.999999</formula2>
    </dataValidation>
    <dataValidation type="whole" showInputMessage="1" showErrorMessage="1" errorTitle="Validar" error="Se debe declarar valores numéricos que estén en el rango de 0 a 99999999" sqref="F159 N113 Q120:R129 E112:F113 K112:L113 O195:O196 N120:O129 K120:L129 H123:I123 M195:M196 H195:H196 F195:F196 D195:D196 B195:B196 Q195:Q196 B112:C113 Q112:R113 O112:O113 B175:B178 D175:D178 F175:F178 H175:H178 J175:J178 B180:B192 D180:D192 F180:F192 H180:H192 J180:J192 L180:L192 L175:L178 B313:E320 H313:K320 B269:M271 L150:L159 D151:D159 J150:J159 H150:H159 B151:B159 E120:F129 B120:C129 B291:E298 H291:K298 H302:K309 B98:G105 H99:I105 J98:S105">
      <formula1>0</formula1>
      <formula2>999999</formula2>
    </dataValidation>
    <dataValidation type="whole" allowBlank="1" showInputMessage="1" showErrorMessage="1" errorTitle="Validar" error="Se debe declarar valores numéricos que estén en el rango de 0 a 99999999" sqref="D256:D258 H256:H258 J256:J258 B256:B258 L256:L258 B255:M255">
      <formula1>0</formula1>
      <formula2>999999</formula2>
    </dataValidation>
    <dataValidation showInputMessage="1" showErrorMessage="1" errorTitle="Validar" error="Se debe declarar valores numéricos que estén en el rango de 0 a 99999999" sqref="I91:R92 N77:S78 N65:S66 B85:W85 B83:T84 B89:S90"/>
    <dataValidation type="whole" showInputMessage="1" showErrorMessage="1" errorTitle="Validar" error="Se debe declarar valores numéricos que estén en el rango de 0 a 99999999" sqref="B91:H92 B67:T67 B61:W61 B79:W79 B65:M66 B73:W73 B71:S72 B77:M78 B59:S60 H98:I98">
      <formula1>1</formula1>
      <formula2>999999</formula2>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N112">
      <formula1>1</formula1>
      <formula2>999999</formula2>
    </dataValidation>
  </dataValidations>
  <printOptions horizontalCentered="1"/>
  <pageMargins left="0.47244094488188981" right="0.47244094488188981" top="0.51181102362204722" bottom="0.55118110236220474" header="0.31496062992125984" footer="0.31496062992125984"/>
  <pageSetup scale="40" fitToHeight="13" orientation="landscape" r:id="rId1"/>
  <rowBreaks count="6" manualBreakCount="6">
    <brk id="79" max="21" man="1"/>
    <brk id="130" max="21" man="1"/>
    <brk id="171" max="21" man="1"/>
    <brk id="210" max="21" man="1"/>
    <brk id="250" max="21" man="1"/>
    <brk id="298"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FormatoDES</vt:lpstr>
      <vt:lpstr>FormatoDES!Área_de_impresión</vt:lpstr>
      <vt:lpstr>FormatoDES!Títulos_a_imprimir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2016-01-22T00:54:21Z</dcterms:created>
  <dcterms:modified xsi:type="dcterms:W3CDTF">2016-02-11T02:34:01Z</dcterms:modified>
</cp:coreProperties>
</file>