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ervidor\Planeacion\PIFI\PFCE 2016-2017\DES\6 IyT\"/>
    </mc:Choice>
  </mc:AlternateContent>
  <bookViews>
    <workbookView xWindow="0" yWindow="0" windowWidth="20490" windowHeight="7155"/>
  </bookViews>
  <sheets>
    <sheet name="FormatoDES" sheetId="1" r:id="rId1"/>
  </sheets>
  <definedNames>
    <definedName name="_xlnm.Print_Area" localSheetId="0">FormatoDES!$A$1:$V$316</definedName>
    <definedName name="_xlnm.Print_Titles" localSheetId="0">FormatoDES!$1:$13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67" i="1" l="1"/>
  <c r="F267" i="1"/>
  <c r="E267" i="1"/>
  <c r="D267" i="1"/>
  <c r="C267" i="1"/>
  <c r="B267" i="1"/>
  <c r="K224" i="1" l="1"/>
  <c r="I224" i="1"/>
  <c r="Q226" i="1" l="1"/>
  <c r="N226" i="1"/>
  <c r="K226" i="1"/>
  <c r="E226" i="1"/>
  <c r="D295" i="1" l="1"/>
  <c r="C295" i="1"/>
  <c r="J284" i="1"/>
  <c r="I284" i="1"/>
  <c r="D190" i="1"/>
  <c r="I226" i="1" l="1"/>
  <c r="H226" i="1"/>
  <c r="F229" i="1" l="1"/>
  <c r="F226" i="1"/>
  <c r="C226" i="1"/>
  <c r="B226" i="1"/>
  <c r="H224" i="1"/>
  <c r="F224" i="1"/>
  <c r="E224" i="1"/>
  <c r="C224" i="1"/>
  <c r="B224" i="1"/>
  <c r="F174" i="1" l="1"/>
  <c r="D174" i="1"/>
  <c r="B174" i="1"/>
  <c r="H169" i="1"/>
  <c r="D169" i="1"/>
  <c r="B169" i="1"/>
  <c r="D167" i="1"/>
  <c r="B167" i="1"/>
  <c r="F165" i="1"/>
  <c r="D165" i="1"/>
  <c r="B165" i="1"/>
  <c r="F164" i="1"/>
  <c r="D164" i="1"/>
  <c r="B164" i="1"/>
  <c r="N101" i="1"/>
  <c r="Q101" i="1"/>
  <c r="H102" i="1"/>
  <c r="F102" i="1"/>
  <c r="B102" i="1"/>
  <c r="S91" i="1"/>
  <c r="R91" i="1"/>
  <c r="Q91" i="1"/>
  <c r="P91" i="1"/>
  <c r="M315" i="1" l="1"/>
  <c r="K315" i="1"/>
  <c r="I315" i="1"/>
  <c r="G315" i="1"/>
  <c r="E315" i="1"/>
  <c r="C315" i="1"/>
  <c r="M309" i="1"/>
  <c r="L309" i="1"/>
  <c r="H309" i="1"/>
  <c r="G309" i="1"/>
  <c r="F309" i="1"/>
  <c r="B309" i="1"/>
  <c r="M308" i="1"/>
  <c r="L308" i="1"/>
  <c r="H308" i="1"/>
  <c r="G308" i="1"/>
  <c r="F308" i="1"/>
  <c r="B308" i="1"/>
  <c r="M307" i="1"/>
  <c r="L307" i="1"/>
  <c r="H307" i="1"/>
  <c r="G307" i="1"/>
  <c r="F307" i="1"/>
  <c r="B307" i="1"/>
  <c r="M306" i="1"/>
  <c r="L306" i="1"/>
  <c r="H306" i="1"/>
  <c r="G306" i="1"/>
  <c r="F306" i="1"/>
  <c r="B306" i="1"/>
  <c r="M305" i="1"/>
  <c r="L305" i="1"/>
  <c r="H305" i="1"/>
  <c r="G305" i="1"/>
  <c r="F305" i="1"/>
  <c r="B305" i="1"/>
  <c r="M304" i="1"/>
  <c r="L304" i="1"/>
  <c r="H304" i="1"/>
  <c r="G304" i="1"/>
  <c r="F304" i="1"/>
  <c r="B304" i="1"/>
  <c r="M303" i="1"/>
  <c r="L303" i="1"/>
  <c r="H303" i="1"/>
  <c r="G303" i="1"/>
  <c r="F303" i="1"/>
  <c r="B303" i="1"/>
  <c r="M302" i="1"/>
  <c r="L302" i="1"/>
  <c r="H302" i="1"/>
  <c r="G302" i="1"/>
  <c r="F302" i="1"/>
  <c r="B302" i="1"/>
  <c r="M298" i="1"/>
  <c r="L298" i="1"/>
  <c r="H298" i="1"/>
  <c r="G298" i="1"/>
  <c r="F298" i="1"/>
  <c r="B298" i="1"/>
  <c r="M297" i="1"/>
  <c r="L297" i="1"/>
  <c r="H297" i="1"/>
  <c r="G297" i="1"/>
  <c r="F297" i="1"/>
  <c r="B297" i="1"/>
  <c r="M296" i="1"/>
  <c r="L296" i="1"/>
  <c r="H296" i="1"/>
  <c r="G296" i="1"/>
  <c r="F296" i="1"/>
  <c r="B296" i="1"/>
  <c r="M295" i="1"/>
  <c r="L295" i="1"/>
  <c r="H295" i="1"/>
  <c r="G295" i="1"/>
  <c r="F295" i="1"/>
  <c r="B295" i="1"/>
  <c r="M294" i="1"/>
  <c r="L294" i="1"/>
  <c r="H294" i="1"/>
  <c r="G294" i="1"/>
  <c r="F294" i="1"/>
  <c r="B294" i="1"/>
  <c r="M293" i="1"/>
  <c r="L293" i="1"/>
  <c r="H293" i="1"/>
  <c r="G293" i="1"/>
  <c r="F293" i="1"/>
  <c r="B293" i="1"/>
  <c r="M292" i="1"/>
  <c r="L292" i="1"/>
  <c r="H292" i="1"/>
  <c r="G292" i="1"/>
  <c r="F292" i="1"/>
  <c r="B292" i="1"/>
  <c r="M291" i="1"/>
  <c r="L291" i="1"/>
  <c r="H291" i="1"/>
  <c r="G291" i="1"/>
  <c r="F291" i="1"/>
  <c r="B291" i="1"/>
  <c r="M287" i="1"/>
  <c r="L287" i="1"/>
  <c r="H287" i="1"/>
  <c r="G287" i="1"/>
  <c r="F287" i="1"/>
  <c r="B287" i="1"/>
  <c r="M286" i="1"/>
  <c r="L286" i="1"/>
  <c r="H286" i="1"/>
  <c r="G286" i="1"/>
  <c r="F286" i="1"/>
  <c r="B286" i="1"/>
  <c r="M285" i="1"/>
  <c r="L285" i="1"/>
  <c r="H285" i="1"/>
  <c r="G285" i="1"/>
  <c r="F285" i="1"/>
  <c r="B285" i="1"/>
  <c r="M284" i="1"/>
  <c r="L284" i="1"/>
  <c r="H284" i="1"/>
  <c r="F284" i="1"/>
  <c r="B284" i="1"/>
  <c r="G284" i="1" s="1"/>
  <c r="M283" i="1"/>
  <c r="L283" i="1"/>
  <c r="H283" i="1"/>
  <c r="G283" i="1"/>
  <c r="F283" i="1"/>
  <c r="B283" i="1"/>
  <c r="M282" i="1"/>
  <c r="L282" i="1"/>
  <c r="H282" i="1"/>
  <c r="G282" i="1"/>
  <c r="F282" i="1"/>
  <c r="B282" i="1"/>
  <c r="M281" i="1"/>
  <c r="L281" i="1"/>
  <c r="H281" i="1"/>
  <c r="G281" i="1"/>
  <c r="F281" i="1"/>
  <c r="B281" i="1"/>
  <c r="M280" i="1"/>
  <c r="L280" i="1"/>
  <c r="H280" i="1"/>
  <c r="G280" i="1"/>
  <c r="F280" i="1"/>
  <c r="B280" i="1"/>
  <c r="M272" i="1"/>
  <c r="K272" i="1"/>
  <c r="I272" i="1"/>
  <c r="G272" i="1"/>
  <c r="E272" i="1"/>
  <c r="C272" i="1"/>
  <c r="M261" i="1"/>
  <c r="L261" i="1"/>
  <c r="K261" i="1"/>
  <c r="J261" i="1"/>
  <c r="I261" i="1"/>
  <c r="H261" i="1"/>
  <c r="G261" i="1"/>
  <c r="F261" i="1"/>
  <c r="E261" i="1"/>
  <c r="D261" i="1"/>
  <c r="C261" i="1"/>
  <c r="B261" i="1"/>
  <c r="L248" i="1"/>
  <c r="M247" i="1" s="1"/>
  <c r="J248" i="1"/>
  <c r="K247" i="1" s="1"/>
  <c r="H248" i="1"/>
  <c r="I245" i="1" s="1"/>
  <c r="F248" i="1"/>
  <c r="D248" i="1"/>
  <c r="E245" i="1" s="1"/>
  <c r="B248" i="1"/>
  <c r="C247" i="1" s="1"/>
  <c r="G247" i="1"/>
  <c r="K246" i="1"/>
  <c r="G246" i="1"/>
  <c r="C246" i="1"/>
  <c r="M245" i="1"/>
  <c r="K245" i="1"/>
  <c r="G245" i="1"/>
  <c r="C245" i="1"/>
  <c r="S234" i="1"/>
  <c r="P234" i="1"/>
  <c r="M234" i="1"/>
  <c r="J234" i="1"/>
  <c r="G234" i="1"/>
  <c r="D234" i="1"/>
  <c r="S233" i="1"/>
  <c r="P233" i="1"/>
  <c r="M233" i="1"/>
  <c r="J233" i="1"/>
  <c r="G233" i="1"/>
  <c r="D233" i="1"/>
  <c r="S232" i="1"/>
  <c r="P232" i="1"/>
  <c r="M232" i="1"/>
  <c r="J232" i="1"/>
  <c r="G232" i="1"/>
  <c r="D232" i="1"/>
  <c r="S231" i="1"/>
  <c r="Q231" i="1"/>
  <c r="P231" i="1"/>
  <c r="N231" i="1"/>
  <c r="M231" i="1"/>
  <c r="K231" i="1"/>
  <c r="J231" i="1"/>
  <c r="H231" i="1"/>
  <c r="G231" i="1"/>
  <c r="E231" i="1"/>
  <c r="D231" i="1"/>
  <c r="B231" i="1"/>
  <c r="S230" i="1"/>
  <c r="Q230" i="1"/>
  <c r="P230" i="1"/>
  <c r="N230" i="1"/>
  <c r="M230" i="1"/>
  <c r="K230" i="1"/>
  <c r="J230" i="1"/>
  <c r="H230" i="1"/>
  <c r="G230" i="1"/>
  <c r="E230" i="1"/>
  <c r="D230" i="1"/>
  <c r="B230" i="1"/>
  <c r="S229" i="1"/>
  <c r="Q229" i="1"/>
  <c r="P229" i="1"/>
  <c r="N229" i="1"/>
  <c r="M229" i="1"/>
  <c r="K229" i="1"/>
  <c r="J229" i="1"/>
  <c r="H229" i="1"/>
  <c r="G229" i="1"/>
  <c r="E229" i="1"/>
  <c r="D229" i="1"/>
  <c r="B229" i="1"/>
  <c r="S228" i="1"/>
  <c r="Q228" i="1"/>
  <c r="P228" i="1"/>
  <c r="N228" i="1"/>
  <c r="M228" i="1"/>
  <c r="K228" i="1"/>
  <c r="J228" i="1"/>
  <c r="H228" i="1"/>
  <c r="G228" i="1"/>
  <c r="E228" i="1"/>
  <c r="D228" i="1"/>
  <c r="B228" i="1"/>
  <c r="S227" i="1"/>
  <c r="P227" i="1"/>
  <c r="M227" i="1"/>
  <c r="J227" i="1"/>
  <c r="G227" i="1"/>
  <c r="D227" i="1"/>
  <c r="S226" i="1"/>
  <c r="P226" i="1"/>
  <c r="M226" i="1"/>
  <c r="J226" i="1"/>
  <c r="G226" i="1"/>
  <c r="D226" i="1"/>
  <c r="S225" i="1"/>
  <c r="P225" i="1"/>
  <c r="M225" i="1"/>
  <c r="J225" i="1"/>
  <c r="G225" i="1"/>
  <c r="D225" i="1"/>
  <c r="S224" i="1"/>
  <c r="P224" i="1"/>
  <c r="M224" i="1"/>
  <c r="J224" i="1"/>
  <c r="G224" i="1"/>
  <c r="D224" i="1"/>
  <c r="S223" i="1"/>
  <c r="Q223" i="1"/>
  <c r="P223" i="1"/>
  <c r="N223" i="1"/>
  <c r="M223" i="1"/>
  <c r="K223" i="1"/>
  <c r="J223" i="1"/>
  <c r="H223" i="1"/>
  <c r="G223" i="1"/>
  <c r="E223" i="1"/>
  <c r="D223" i="1"/>
  <c r="B223" i="1"/>
  <c r="S222" i="1"/>
  <c r="Q222" i="1"/>
  <c r="P222" i="1"/>
  <c r="N222" i="1"/>
  <c r="M222" i="1"/>
  <c r="K222" i="1"/>
  <c r="J222" i="1"/>
  <c r="H222" i="1"/>
  <c r="G222" i="1"/>
  <c r="E222" i="1"/>
  <c r="D222" i="1"/>
  <c r="B222" i="1"/>
  <c r="S221" i="1"/>
  <c r="Q221" i="1"/>
  <c r="P221" i="1"/>
  <c r="N221" i="1"/>
  <c r="M221" i="1"/>
  <c r="K221" i="1"/>
  <c r="J221" i="1"/>
  <c r="H221" i="1"/>
  <c r="G221" i="1"/>
  <c r="E221" i="1"/>
  <c r="D221" i="1"/>
  <c r="B221" i="1"/>
  <c r="S220" i="1"/>
  <c r="Q220" i="1"/>
  <c r="P220" i="1"/>
  <c r="N220" i="1"/>
  <c r="M220" i="1"/>
  <c r="K220" i="1"/>
  <c r="J220" i="1"/>
  <c r="H220" i="1"/>
  <c r="G220" i="1"/>
  <c r="E220" i="1"/>
  <c r="D220" i="1"/>
  <c r="B220" i="1"/>
  <c r="S219" i="1"/>
  <c r="P219" i="1"/>
  <c r="M219" i="1"/>
  <c r="J219" i="1"/>
  <c r="G219" i="1"/>
  <c r="D219" i="1"/>
  <c r="S218" i="1"/>
  <c r="P218" i="1"/>
  <c r="M218" i="1"/>
  <c r="J218" i="1"/>
  <c r="G218" i="1"/>
  <c r="D218" i="1"/>
  <c r="S217" i="1"/>
  <c r="P217" i="1"/>
  <c r="M217" i="1"/>
  <c r="J217" i="1"/>
  <c r="G217" i="1"/>
  <c r="D217" i="1"/>
  <c r="S216" i="1"/>
  <c r="P216" i="1"/>
  <c r="M216" i="1"/>
  <c r="J216" i="1"/>
  <c r="G216" i="1"/>
  <c r="D216" i="1"/>
  <c r="M210" i="1"/>
  <c r="K210" i="1"/>
  <c r="I210" i="1"/>
  <c r="G210" i="1"/>
  <c r="E210" i="1"/>
  <c r="C210" i="1"/>
  <c r="M209" i="1"/>
  <c r="K209" i="1"/>
  <c r="I209" i="1"/>
  <c r="G209" i="1"/>
  <c r="E209" i="1"/>
  <c r="C209" i="1"/>
  <c r="M205" i="1"/>
  <c r="K205" i="1"/>
  <c r="I205" i="1"/>
  <c r="G205" i="1"/>
  <c r="E205" i="1"/>
  <c r="C205" i="1"/>
  <c r="M204" i="1"/>
  <c r="K204" i="1"/>
  <c r="I204" i="1"/>
  <c r="G204" i="1"/>
  <c r="E204" i="1"/>
  <c r="C204" i="1"/>
  <c r="M202" i="1"/>
  <c r="K202" i="1"/>
  <c r="I202" i="1"/>
  <c r="G202" i="1"/>
  <c r="E202" i="1"/>
  <c r="C202" i="1"/>
  <c r="M201" i="1"/>
  <c r="K201" i="1"/>
  <c r="I201" i="1"/>
  <c r="G201" i="1"/>
  <c r="E201" i="1"/>
  <c r="C201" i="1"/>
  <c r="M200" i="1"/>
  <c r="K200" i="1"/>
  <c r="I200" i="1"/>
  <c r="G200" i="1"/>
  <c r="E200" i="1"/>
  <c r="C200" i="1"/>
  <c r="M199" i="1"/>
  <c r="K199" i="1"/>
  <c r="I199" i="1"/>
  <c r="G199" i="1"/>
  <c r="E199" i="1"/>
  <c r="C199" i="1"/>
  <c r="I198" i="1"/>
  <c r="G198" i="1"/>
  <c r="E198" i="1"/>
  <c r="C198" i="1"/>
  <c r="M197" i="1"/>
  <c r="K197" i="1"/>
  <c r="I197" i="1"/>
  <c r="G197" i="1"/>
  <c r="E197" i="1"/>
  <c r="C197" i="1"/>
  <c r="M196" i="1"/>
  <c r="K196" i="1"/>
  <c r="I196" i="1"/>
  <c r="J198" i="1" s="1"/>
  <c r="K198" i="1" s="1"/>
  <c r="L198" i="1" s="1"/>
  <c r="M198" i="1" s="1"/>
  <c r="G196" i="1"/>
  <c r="E196" i="1"/>
  <c r="C196" i="1"/>
  <c r="M194" i="1"/>
  <c r="K194" i="1"/>
  <c r="I194" i="1"/>
  <c r="G194" i="1"/>
  <c r="E194" i="1"/>
  <c r="C194" i="1"/>
  <c r="I193" i="1"/>
  <c r="G193" i="1"/>
  <c r="E193" i="1"/>
  <c r="C193" i="1"/>
  <c r="M192" i="1"/>
  <c r="K192" i="1"/>
  <c r="I192" i="1"/>
  <c r="G192" i="1"/>
  <c r="E192" i="1"/>
  <c r="C192" i="1"/>
  <c r="M191" i="1"/>
  <c r="K191" i="1"/>
  <c r="I191" i="1"/>
  <c r="G191" i="1"/>
  <c r="E191" i="1"/>
  <c r="C191" i="1"/>
  <c r="M189" i="1"/>
  <c r="K189" i="1"/>
  <c r="I189" i="1"/>
  <c r="G189" i="1"/>
  <c r="E189" i="1"/>
  <c r="C189" i="1"/>
  <c r="M179" i="1"/>
  <c r="K179" i="1"/>
  <c r="I179" i="1"/>
  <c r="G179" i="1"/>
  <c r="E179" i="1"/>
  <c r="C179" i="1"/>
  <c r="M175" i="1"/>
  <c r="K175" i="1"/>
  <c r="I175" i="1"/>
  <c r="G175" i="1"/>
  <c r="E175" i="1"/>
  <c r="C175" i="1"/>
  <c r="M173" i="1"/>
  <c r="K173" i="1"/>
  <c r="I173" i="1"/>
  <c r="G173" i="1"/>
  <c r="E173" i="1"/>
  <c r="C173" i="1"/>
  <c r="M171" i="1"/>
  <c r="K171" i="1"/>
  <c r="I171" i="1"/>
  <c r="G171" i="1"/>
  <c r="E171" i="1"/>
  <c r="C171" i="1"/>
  <c r="M169" i="1"/>
  <c r="K169" i="1"/>
  <c r="I169" i="1"/>
  <c r="G169" i="1"/>
  <c r="E169" i="1"/>
  <c r="C169" i="1"/>
  <c r="L168" i="1"/>
  <c r="J168" i="1"/>
  <c r="H168" i="1"/>
  <c r="F168" i="1"/>
  <c r="D168" i="1"/>
  <c r="B168" i="1"/>
  <c r="M167" i="1"/>
  <c r="M166" i="1"/>
  <c r="M165" i="1"/>
  <c r="K165" i="1"/>
  <c r="I165" i="1"/>
  <c r="G165" i="1"/>
  <c r="E165" i="1"/>
  <c r="C165" i="1"/>
  <c r="L156" i="1"/>
  <c r="M154" i="1" s="1"/>
  <c r="J156" i="1"/>
  <c r="K154" i="1" s="1"/>
  <c r="H156" i="1"/>
  <c r="I155" i="1" s="1"/>
  <c r="F156" i="1"/>
  <c r="G154" i="1" s="1"/>
  <c r="D156" i="1"/>
  <c r="E154" i="1" s="1"/>
  <c r="B156" i="1"/>
  <c r="C154" i="1" s="1"/>
  <c r="G155" i="1"/>
  <c r="E155" i="1"/>
  <c r="M153" i="1"/>
  <c r="K153" i="1"/>
  <c r="I153" i="1"/>
  <c r="G153" i="1"/>
  <c r="E153" i="1"/>
  <c r="C153" i="1"/>
  <c r="L148" i="1"/>
  <c r="M147" i="1" s="1"/>
  <c r="J148" i="1"/>
  <c r="K147" i="1" s="1"/>
  <c r="H148" i="1"/>
  <c r="I146" i="1" s="1"/>
  <c r="F148" i="1"/>
  <c r="G146" i="1" s="1"/>
  <c r="D148" i="1"/>
  <c r="E146" i="1" s="1"/>
  <c r="B148" i="1"/>
  <c r="M145" i="1"/>
  <c r="K145" i="1"/>
  <c r="I145" i="1"/>
  <c r="G145" i="1"/>
  <c r="E145" i="1"/>
  <c r="C145" i="1"/>
  <c r="M144" i="1"/>
  <c r="K144" i="1"/>
  <c r="I144" i="1"/>
  <c r="G144" i="1"/>
  <c r="E144" i="1"/>
  <c r="C144" i="1"/>
  <c r="M143" i="1"/>
  <c r="K143" i="1"/>
  <c r="I143" i="1"/>
  <c r="G143" i="1"/>
  <c r="E143" i="1"/>
  <c r="C143" i="1"/>
  <c r="M142" i="1"/>
  <c r="K142" i="1"/>
  <c r="I142" i="1"/>
  <c r="G142" i="1"/>
  <c r="E142" i="1"/>
  <c r="C142" i="1"/>
  <c r="M141" i="1"/>
  <c r="K141" i="1"/>
  <c r="I141" i="1"/>
  <c r="G141" i="1"/>
  <c r="E141" i="1"/>
  <c r="C141" i="1"/>
  <c r="M140" i="1"/>
  <c r="K140" i="1"/>
  <c r="I140" i="1"/>
  <c r="G140" i="1"/>
  <c r="E140" i="1"/>
  <c r="C140" i="1"/>
  <c r="M139" i="1"/>
  <c r="G139" i="1"/>
  <c r="E139" i="1"/>
  <c r="C139" i="1"/>
  <c r="M138" i="1"/>
  <c r="K138" i="1"/>
  <c r="G138" i="1"/>
  <c r="E138" i="1"/>
  <c r="C138" i="1"/>
  <c r="M137" i="1"/>
  <c r="K137" i="1"/>
  <c r="R130" i="1"/>
  <c r="Q130" i="1"/>
  <c r="O130" i="1"/>
  <c r="N130" i="1"/>
  <c r="L130" i="1"/>
  <c r="K130" i="1"/>
  <c r="I130" i="1"/>
  <c r="H130" i="1"/>
  <c r="F130" i="1"/>
  <c r="E130" i="1"/>
  <c r="C130" i="1"/>
  <c r="B130" i="1"/>
  <c r="R129" i="1"/>
  <c r="Q129" i="1"/>
  <c r="O129" i="1"/>
  <c r="N129" i="1"/>
  <c r="L129" i="1"/>
  <c r="K129" i="1"/>
  <c r="I129" i="1"/>
  <c r="H129" i="1"/>
  <c r="F129" i="1"/>
  <c r="E129" i="1"/>
  <c r="C129" i="1"/>
  <c r="B129" i="1"/>
  <c r="R128" i="1"/>
  <c r="Q128" i="1"/>
  <c r="O128" i="1"/>
  <c r="N128" i="1"/>
  <c r="L128" i="1"/>
  <c r="K128" i="1"/>
  <c r="I128" i="1"/>
  <c r="H128" i="1"/>
  <c r="F128" i="1"/>
  <c r="E128" i="1"/>
  <c r="C128" i="1"/>
  <c r="B128" i="1"/>
  <c r="R127" i="1"/>
  <c r="Q127" i="1"/>
  <c r="O127" i="1"/>
  <c r="N127" i="1"/>
  <c r="L127" i="1"/>
  <c r="K127" i="1"/>
  <c r="I127" i="1"/>
  <c r="H127" i="1"/>
  <c r="F127" i="1"/>
  <c r="E127" i="1"/>
  <c r="C127" i="1"/>
  <c r="B127" i="1"/>
  <c r="R124" i="1"/>
  <c r="Q124" i="1"/>
  <c r="O124" i="1"/>
  <c r="N124" i="1"/>
  <c r="L124" i="1"/>
  <c r="K124" i="1"/>
  <c r="I124" i="1"/>
  <c r="H124" i="1"/>
  <c r="F124" i="1"/>
  <c r="E124" i="1"/>
  <c r="C124" i="1"/>
  <c r="B124" i="1"/>
  <c r="R123" i="1"/>
  <c r="Q123" i="1"/>
  <c r="O123" i="1"/>
  <c r="N123" i="1"/>
  <c r="L123" i="1"/>
  <c r="K123" i="1"/>
  <c r="I123" i="1"/>
  <c r="H123" i="1"/>
  <c r="F123" i="1"/>
  <c r="E123" i="1"/>
  <c r="C123" i="1"/>
  <c r="B123" i="1"/>
  <c r="R122" i="1"/>
  <c r="Q122" i="1"/>
  <c r="O122" i="1"/>
  <c r="N122" i="1"/>
  <c r="L122" i="1"/>
  <c r="K122" i="1"/>
  <c r="I122" i="1"/>
  <c r="H122" i="1"/>
  <c r="F122" i="1"/>
  <c r="E122" i="1"/>
  <c r="C122" i="1"/>
  <c r="B122" i="1"/>
  <c r="S118" i="1"/>
  <c r="P118" i="1"/>
  <c r="M118" i="1"/>
  <c r="J118" i="1"/>
  <c r="G118" i="1"/>
  <c r="D118" i="1"/>
  <c r="S117" i="1"/>
  <c r="P117" i="1"/>
  <c r="M117" i="1"/>
  <c r="J117" i="1"/>
  <c r="G117" i="1"/>
  <c r="D117" i="1"/>
  <c r="S116" i="1"/>
  <c r="P116" i="1"/>
  <c r="M116" i="1"/>
  <c r="J116" i="1"/>
  <c r="G116" i="1"/>
  <c r="D116" i="1"/>
  <c r="S115" i="1"/>
  <c r="P115" i="1"/>
  <c r="M115" i="1"/>
  <c r="J115" i="1"/>
  <c r="G115" i="1"/>
  <c r="D115" i="1"/>
  <c r="S114" i="1"/>
  <c r="P114" i="1"/>
  <c r="M114" i="1"/>
  <c r="J114" i="1"/>
  <c r="G114" i="1"/>
  <c r="D114" i="1"/>
  <c r="S113" i="1"/>
  <c r="P113" i="1"/>
  <c r="M113" i="1"/>
  <c r="J113" i="1"/>
  <c r="G113" i="1"/>
  <c r="D113" i="1"/>
  <c r="R112" i="1"/>
  <c r="R126" i="1" s="1"/>
  <c r="Q112" i="1"/>
  <c r="Q125" i="1" s="1"/>
  <c r="O112" i="1"/>
  <c r="O126" i="1" s="1"/>
  <c r="N112" i="1"/>
  <c r="N126" i="1" s="1"/>
  <c r="L112" i="1"/>
  <c r="L125" i="1" s="1"/>
  <c r="K112" i="1"/>
  <c r="K126" i="1" s="1"/>
  <c r="I112" i="1"/>
  <c r="I125" i="1" s="1"/>
  <c r="H112" i="1"/>
  <c r="H125" i="1" s="1"/>
  <c r="F112" i="1"/>
  <c r="F126" i="1" s="1"/>
  <c r="E112" i="1"/>
  <c r="E125" i="1" s="1"/>
  <c r="C112" i="1"/>
  <c r="C126" i="1" s="1"/>
  <c r="B112" i="1"/>
  <c r="B126" i="1" s="1"/>
  <c r="S111" i="1"/>
  <c r="P111" i="1"/>
  <c r="M111" i="1"/>
  <c r="J111" i="1"/>
  <c r="G111" i="1"/>
  <c r="D111" i="1"/>
  <c r="S110" i="1"/>
  <c r="P110" i="1"/>
  <c r="M110" i="1"/>
  <c r="J110" i="1"/>
  <c r="G110" i="1"/>
  <c r="D110" i="1"/>
  <c r="S109" i="1"/>
  <c r="P109" i="1"/>
  <c r="M109" i="1"/>
  <c r="J109" i="1"/>
  <c r="G109" i="1"/>
  <c r="D109" i="1"/>
  <c r="R103" i="1"/>
  <c r="R131" i="1" s="1"/>
  <c r="Q103" i="1"/>
  <c r="Q131" i="1" s="1"/>
  <c r="O103" i="1"/>
  <c r="O131" i="1" s="1"/>
  <c r="N103" i="1"/>
  <c r="N131" i="1" s="1"/>
  <c r="L103" i="1"/>
  <c r="L131" i="1" s="1"/>
  <c r="K103" i="1"/>
  <c r="K131" i="1" s="1"/>
  <c r="I103" i="1"/>
  <c r="I131" i="1" s="1"/>
  <c r="H103" i="1"/>
  <c r="H131" i="1" s="1"/>
  <c r="F103" i="1"/>
  <c r="F131" i="1" s="1"/>
  <c r="E103" i="1"/>
  <c r="E131" i="1" s="1"/>
  <c r="C103" i="1"/>
  <c r="C131" i="1" s="1"/>
  <c r="B103" i="1"/>
  <c r="B131" i="1" s="1"/>
  <c r="S102" i="1"/>
  <c r="P102" i="1"/>
  <c r="M102" i="1"/>
  <c r="J102" i="1"/>
  <c r="G102" i="1"/>
  <c r="D102" i="1"/>
  <c r="S101" i="1"/>
  <c r="P101" i="1"/>
  <c r="M101" i="1"/>
  <c r="J101" i="1"/>
  <c r="G101" i="1"/>
  <c r="D101" i="1"/>
  <c r="S95" i="1"/>
  <c r="R95" i="1"/>
  <c r="Q95" i="1"/>
  <c r="P95" i="1"/>
  <c r="O95" i="1"/>
  <c r="N95" i="1"/>
  <c r="M95" i="1"/>
  <c r="L95" i="1"/>
  <c r="K95" i="1"/>
  <c r="J95" i="1"/>
  <c r="I95" i="1"/>
  <c r="H95" i="1"/>
  <c r="G95" i="1"/>
  <c r="F95" i="1"/>
  <c r="E95" i="1"/>
  <c r="D95" i="1"/>
  <c r="C95" i="1"/>
  <c r="B95" i="1"/>
  <c r="M79" i="1"/>
  <c r="L79" i="1"/>
  <c r="K166" i="1" s="1"/>
  <c r="K79" i="1"/>
  <c r="J79" i="1"/>
  <c r="I79" i="1"/>
  <c r="H79" i="1"/>
  <c r="C166" i="1" s="1"/>
  <c r="G79" i="1"/>
  <c r="F79" i="1"/>
  <c r="E79" i="1"/>
  <c r="D79" i="1"/>
  <c r="C79" i="1"/>
  <c r="E166" i="1" s="1"/>
  <c r="B79" i="1"/>
  <c r="M78" i="1"/>
  <c r="L78" i="1"/>
  <c r="K78" i="1"/>
  <c r="J78" i="1"/>
  <c r="I78" i="1"/>
  <c r="H78" i="1"/>
  <c r="G78" i="1"/>
  <c r="F78" i="1"/>
  <c r="E78" i="1"/>
  <c r="D78" i="1"/>
  <c r="C78" i="1"/>
  <c r="B78" i="1"/>
  <c r="S73" i="1"/>
  <c r="R73" i="1"/>
  <c r="Q73" i="1"/>
  <c r="P73" i="1"/>
  <c r="O73" i="1"/>
  <c r="N73" i="1"/>
  <c r="M73" i="1"/>
  <c r="L73" i="1"/>
  <c r="K73" i="1"/>
  <c r="J73" i="1"/>
  <c r="I73" i="1"/>
  <c r="H73" i="1"/>
  <c r="G73" i="1"/>
  <c r="F73" i="1"/>
  <c r="E73" i="1"/>
  <c r="D73" i="1"/>
  <c r="C73" i="1"/>
  <c r="B73" i="1"/>
  <c r="S72" i="1"/>
  <c r="R72" i="1"/>
  <c r="Q72" i="1"/>
  <c r="P72" i="1"/>
  <c r="O72" i="1"/>
  <c r="N72" i="1"/>
  <c r="M72" i="1"/>
  <c r="L72" i="1"/>
  <c r="K72" i="1"/>
  <c r="J72" i="1"/>
  <c r="I72" i="1"/>
  <c r="H72" i="1"/>
  <c r="G72" i="1"/>
  <c r="F72" i="1"/>
  <c r="E72" i="1"/>
  <c r="D72" i="1"/>
  <c r="C72" i="1"/>
  <c r="B72" i="1"/>
  <c r="S67" i="1"/>
  <c r="R67" i="1"/>
  <c r="Q67" i="1"/>
  <c r="P67" i="1"/>
  <c r="O67" i="1"/>
  <c r="N67" i="1"/>
  <c r="S66" i="1"/>
  <c r="R66" i="1"/>
  <c r="Q66" i="1"/>
  <c r="P66" i="1"/>
  <c r="O66" i="1"/>
  <c r="N66" i="1"/>
  <c r="S55" i="1"/>
  <c r="R55" i="1"/>
  <c r="Q55" i="1"/>
  <c r="P55" i="1"/>
  <c r="O55" i="1"/>
  <c r="N55" i="1"/>
  <c r="S54" i="1"/>
  <c r="M203" i="1" s="1"/>
  <c r="R54" i="1"/>
  <c r="K203" i="1" s="1"/>
  <c r="Q54" i="1"/>
  <c r="I203" i="1" s="1"/>
  <c r="P54" i="1"/>
  <c r="G203" i="1" s="1"/>
  <c r="O54" i="1"/>
  <c r="E203" i="1" s="1"/>
  <c r="N54" i="1"/>
  <c r="C203" i="1" s="1"/>
  <c r="C147" i="1" l="1"/>
  <c r="C148" i="1"/>
  <c r="I166" i="1"/>
  <c r="G166" i="1"/>
  <c r="K193" i="1"/>
  <c r="M193" i="1" s="1"/>
  <c r="I154" i="1"/>
  <c r="M155" i="1"/>
  <c r="M246" i="1"/>
  <c r="E247" i="1"/>
  <c r="I247" i="1"/>
  <c r="I246" i="1"/>
  <c r="E246" i="1"/>
  <c r="M146" i="1"/>
  <c r="G147" i="1"/>
  <c r="E147" i="1"/>
  <c r="P112" i="1"/>
  <c r="M112" i="1"/>
  <c r="D112" i="1"/>
  <c r="D126" i="1" s="1"/>
  <c r="G148" i="1"/>
  <c r="R79" i="1"/>
  <c r="K167" i="1" s="1"/>
  <c r="G180" i="1"/>
  <c r="N79" i="1"/>
  <c r="C146" i="1"/>
  <c r="C177" i="1"/>
  <c r="K177" i="1"/>
  <c r="K148" i="1"/>
  <c r="P79" i="1"/>
  <c r="G167" i="1" s="1"/>
  <c r="K146" i="1"/>
  <c r="E177" i="1"/>
  <c r="M177" i="1"/>
  <c r="Q79" i="1"/>
  <c r="I167" i="1" s="1"/>
  <c r="I156" i="1"/>
  <c r="O104" i="1"/>
  <c r="G123" i="1"/>
  <c r="S123" i="1"/>
  <c r="G128" i="1"/>
  <c r="S128" i="1"/>
  <c r="G130" i="1"/>
  <c r="S130" i="1"/>
  <c r="M103" i="1"/>
  <c r="D125" i="1"/>
  <c r="P125" i="1"/>
  <c r="J123" i="1"/>
  <c r="D124" i="1"/>
  <c r="P124" i="1"/>
  <c r="D127" i="1"/>
  <c r="P127" i="1"/>
  <c r="J128" i="1"/>
  <c r="D129" i="1"/>
  <c r="P129" i="1"/>
  <c r="J130" i="1"/>
  <c r="C156" i="1"/>
  <c r="K156" i="1"/>
  <c r="M129" i="1"/>
  <c r="I148" i="1"/>
  <c r="I180" i="1"/>
  <c r="O79" i="1"/>
  <c r="E167" i="1" s="1"/>
  <c r="S79" i="1"/>
  <c r="E156" i="1"/>
  <c r="M156" i="1"/>
  <c r="C104" i="1"/>
  <c r="G122" i="1"/>
  <c r="S122" i="1"/>
  <c r="M123" i="1"/>
  <c r="G124" i="1"/>
  <c r="S124" i="1"/>
  <c r="G127" i="1"/>
  <c r="S127" i="1"/>
  <c r="M128" i="1"/>
  <c r="G129" i="1"/>
  <c r="S129" i="1"/>
  <c r="M130" i="1"/>
  <c r="I147" i="1"/>
  <c r="E148" i="1"/>
  <c r="M148" i="1"/>
  <c r="M125" i="1"/>
  <c r="M124" i="1"/>
  <c r="M127" i="1"/>
  <c r="K104" i="1"/>
  <c r="J122" i="1"/>
  <c r="D123" i="1"/>
  <c r="P123" i="1"/>
  <c r="J124" i="1"/>
  <c r="J127" i="1"/>
  <c r="D128" i="1"/>
  <c r="P128" i="1"/>
  <c r="J129" i="1"/>
  <c r="D130" i="1"/>
  <c r="P130" i="1"/>
  <c r="C155" i="1"/>
  <c r="K155" i="1"/>
  <c r="G156" i="1"/>
  <c r="P126" i="1"/>
  <c r="K174" i="1"/>
  <c r="M126" i="1"/>
  <c r="N78" i="1"/>
  <c r="C137" i="1" s="1"/>
  <c r="R78" i="1"/>
  <c r="K139" i="1" s="1"/>
  <c r="D103" i="1"/>
  <c r="P103" i="1"/>
  <c r="B104" i="1"/>
  <c r="F104" i="1"/>
  <c r="N104" i="1"/>
  <c r="R104" i="1"/>
  <c r="J112" i="1"/>
  <c r="J125" i="1" s="1"/>
  <c r="D122" i="1"/>
  <c r="P122" i="1"/>
  <c r="B125" i="1"/>
  <c r="F125" i="1"/>
  <c r="N125" i="1"/>
  <c r="R125" i="1"/>
  <c r="H126" i="1"/>
  <c r="L126" i="1"/>
  <c r="C176" i="1"/>
  <c r="K176" i="1"/>
  <c r="G177" i="1"/>
  <c r="C180" i="1"/>
  <c r="K180" i="1"/>
  <c r="O78" i="1"/>
  <c r="E137" i="1" s="1"/>
  <c r="S78" i="1"/>
  <c r="G112" i="1"/>
  <c r="G125" i="1" s="1"/>
  <c r="S112" i="1"/>
  <c r="S125" i="1" s="1"/>
  <c r="M122" i="1"/>
  <c r="C125" i="1"/>
  <c r="K125" i="1"/>
  <c r="O125" i="1"/>
  <c r="E126" i="1"/>
  <c r="I126" i="1"/>
  <c r="Q126" i="1"/>
  <c r="E176" i="1"/>
  <c r="M176" i="1"/>
  <c r="I177" i="1"/>
  <c r="E180" i="1"/>
  <c r="M180" i="1"/>
  <c r="P78" i="1"/>
  <c r="G137" i="1" s="1"/>
  <c r="J103" i="1"/>
  <c r="H104" i="1"/>
  <c r="L104" i="1"/>
  <c r="G176" i="1"/>
  <c r="Q78" i="1"/>
  <c r="G103" i="1"/>
  <c r="S103" i="1"/>
  <c r="E104" i="1"/>
  <c r="I104" i="1"/>
  <c r="Q104" i="1"/>
  <c r="I176" i="1"/>
  <c r="I137" i="1" l="1"/>
  <c r="I138" i="1"/>
  <c r="I139" i="1"/>
  <c r="C172" i="1"/>
  <c r="C167" i="1"/>
  <c r="C164" i="1"/>
  <c r="C168" i="1"/>
  <c r="M172" i="1"/>
  <c r="M164" i="1"/>
  <c r="M168" i="1"/>
  <c r="K172" i="1"/>
  <c r="K164" i="1"/>
  <c r="K168" i="1"/>
  <c r="E266" i="1"/>
  <c r="I164" i="1"/>
  <c r="I168" i="1"/>
  <c r="G170" i="1"/>
  <c r="G164" i="1"/>
  <c r="G168" i="1"/>
  <c r="E172" i="1"/>
  <c r="E164" i="1"/>
  <c r="E168" i="1"/>
  <c r="F266" i="1"/>
  <c r="C174" i="1"/>
  <c r="B266" i="1"/>
  <c r="E174" i="1"/>
  <c r="G172" i="1"/>
  <c r="M174" i="1"/>
  <c r="K170" i="1"/>
  <c r="I172" i="1"/>
  <c r="I174" i="1"/>
  <c r="I170" i="1"/>
  <c r="G174" i="1"/>
  <c r="D266" i="1"/>
  <c r="C170" i="1"/>
  <c r="C266" i="1"/>
  <c r="E170" i="1"/>
  <c r="M131" i="1"/>
  <c r="M104" i="1"/>
  <c r="G266" i="1"/>
  <c r="M170" i="1"/>
  <c r="G104" i="1"/>
  <c r="C207" i="1"/>
  <c r="C208" i="1"/>
  <c r="C206" i="1"/>
  <c r="C178" i="1"/>
  <c r="S104" i="1"/>
  <c r="P104" i="1"/>
  <c r="J131" i="1"/>
  <c r="I208" i="1"/>
  <c r="I206" i="1"/>
  <c r="I178" i="1"/>
  <c r="I207" i="1"/>
  <c r="M207" i="1"/>
  <c r="M208" i="1"/>
  <c r="M206" i="1"/>
  <c r="M178" i="1"/>
  <c r="S131" i="1"/>
  <c r="P131" i="1"/>
  <c r="D104" i="1"/>
  <c r="G208" i="1"/>
  <c r="G206" i="1"/>
  <c r="G178" i="1"/>
  <c r="G207" i="1"/>
  <c r="E207" i="1"/>
  <c r="E208" i="1"/>
  <c r="E206" i="1"/>
  <c r="E178" i="1"/>
  <c r="G131" i="1"/>
  <c r="D131" i="1"/>
  <c r="S126" i="1"/>
  <c r="K207" i="1"/>
  <c r="K208" i="1"/>
  <c r="K206" i="1"/>
  <c r="K178" i="1"/>
  <c r="J126" i="1"/>
  <c r="G126" i="1"/>
  <c r="J104" i="1"/>
</calcChain>
</file>

<file path=xl/sharedStrings.xml><?xml version="1.0" encoding="utf-8"?>
<sst xmlns="http://schemas.openxmlformats.org/spreadsheetml/2006/main" count="639" uniqueCount="242">
  <si>
    <t>FORMATO PARA CAPTURAR INFORMACIÓN E INDICADORES BÁSICOS DE LA DES. PFCE 2016-2017</t>
  </si>
  <si>
    <t>Nombre de la Institución:</t>
  </si>
  <si>
    <t>Clave DES</t>
  </si>
  <si>
    <t>Nombre de la DES:</t>
  </si>
  <si>
    <t>Nombre del Campi en donde se encuentra ubicado la DES</t>
  </si>
  <si>
    <t>Disciplinar</t>
  </si>
  <si>
    <t>Multidisciplinar (que cuentan con PE de diferentes áreas del conocimiento)</t>
  </si>
  <si>
    <t>Nombre de las unidades académicas (escuelas, facultades, institutos) que integran la DES:</t>
  </si>
  <si>
    <t>Municipio *</t>
  </si>
  <si>
    <t>Localidad*</t>
  </si>
  <si>
    <t>Clave
Unidad
Académica</t>
  </si>
  <si>
    <t>* Los datos deberán ser presentados conforme al catálogo que elabora el INEGI</t>
  </si>
  <si>
    <t>NOMBRE DEL PROGRAMA EDUCATIVO</t>
  </si>
  <si>
    <t>Reciente creación*</t>
  </si>
  <si>
    <t>Año*</t>
  </si>
  <si>
    <t>Evaluado 
Si = S
No  = N</t>
  </si>
  <si>
    <t>Nivel del PE</t>
  </si>
  <si>
    <t>Matrícula</t>
  </si>
  <si>
    <t>Nivel CIEES</t>
  </si>
  <si>
    <t>Acreditado</t>
  </si>
  <si>
    <t>PNPC</t>
  </si>
  <si>
    <t>Municipio</t>
  </si>
  <si>
    <t>Localidad</t>
  </si>
  <si>
    <t>TSU/PA</t>
  </si>
  <si>
    <t>Licenciatura</t>
  </si>
  <si>
    <t>Especialidad</t>
  </si>
  <si>
    <t>Maestría</t>
  </si>
  <si>
    <t>Doctorado</t>
  </si>
  <si>
    <t>PFC</t>
  </si>
  <si>
    <t>PNP</t>
  </si>
  <si>
    <t>Maestrira</t>
  </si>
  <si>
    <t>Nivel 1</t>
  </si>
  <si>
    <t>Nivel 2</t>
  </si>
  <si>
    <t>Nivel 3</t>
  </si>
  <si>
    <t>Reciente creación</t>
  </si>
  <si>
    <t>En Consolidación</t>
  </si>
  <si>
    <t>Consolidado</t>
  </si>
  <si>
    <t>Competencia Internacional</t>
  </si>
  <si>
    <t>Registrar todos los programas educativos de la DES, indicar la clasificación de los CIEES, si ha sido acreditado o si no ha sido evaluado. Puede ocurrir más de una categoría. Marque con una X</t>
  </si>
  <si>
    <t>PROGRAMAS EDUCATIVOS EVALUABLES</t>
  </si>
  <si>
    <t>Nivel</t>
  </si>
  <si>
    <t>LICENCIATURA</t>
  </si>
  <si>
    <t>ESPECIALIDAD</t>
  </si>
  <si>
    <t>Año</t>
  </si>
  <si>
    <t>Número de PE</t>
  </si>
  <si>
    <t>MAESTRÍA</t>
  </si>
  <si>
    <t>DOCTORADO</t>
  </si>
  <si>
    <t>TOTAL</t>
  </si>
  <si>
    <t>PROGRAMAS EDUCATIVOS NO EVALUABLES</t>
  </si>
  <si>
    <t>PROGRAMAS EDUCATIVOS (EVALUABLES Y NO EVALUABLES)</t>
  </si>
  <si>
    <t>Nota: Las celdas o casillas sombreadas no deben ser llenadas. Son Fórmulas para calcular automaticamente. Favor de no mover o modificar el formato. Introducir los datos sólo en las casillas en blanco.</t>
  </si>
  <si>
    <t>DES multidisciplinar que cuentan con PE en más de una área del conocimiento.</t>
  </si>
  <si>
    <t>Área del Conocimiento</t>
  </si>
  <si>
    <t xml:space="preserve">MATRICULA POR ÁREA DEL CONOCIMIENTO Y TIPO </t>
  </si>
  <si>
    <t>Posgrado</t>
  </si>
  <si>
    <t>Educación</t>
  </si>
  <si>
    <t>Artes y Humanidades</t>
  </si>
  <si>
    <t>Ciencias Sociales, Administración y Derecho</t>
  </si>
  <si>
    <t>Ciencias Naturales, Exactas y de la Computación</t>
  </si>
  <si>
    <t>Ingeniría, Manufactura y Construcción</t>
  </si>
  <si>
    <t>Agronomía y Veterinaria</t>
  </si>
  <si>
    <t>Salud</t>
  </si>
  <si>
    <t>Servicios</t>
  </si>
  <si>
    <t>PERSONAL ACADÉMICO</t>
  </si>
  <si>
    <t>H</t>
  </si>
  <si>
    <t>M</t>
  </si>
  <si>
    <t>T</t>
  </si>
  <si>
    <t>Número de profesores de tiempo completo</t>
  </si>
  <si>
    <t>Número de profesores de tiempo parcial (PMT y PA)</t>
  </si>
  <si>
    <t>Total de profesores</t>
  </si>
  <si>
    <t>% de profesores de tiempo completo</t>
  </si>
  <si>
    <t>Profesores de Tiempo Completo con:</t>
  </si>
  <si>
    <t>Posgrado en el área de su desempeño</t>
  </si>
  <si>
    <t>Doctorado en el área de su desempeño</t>
  </si>
  <si>
    <t>Pertenencia al SNI / SNC</t>
  </si>
  <si>
    <t>Perfil deseable PROMEP, reconocido por la SEP</t>
  </si>
  <si>
    <t>Participación en el programa de tutoría</t>
  </si>
  <si>
    <t>Profesores (PTC, PMT y PA) que reciben capacitación y/o actualización con al menos 40 horas por año</t>
  </si>
  <si>
    <t>% Profesores de Tiempo Completo con:</t>
  </si>
  <si>
    <t>% H</t>
  </si>
  <si>
    <t>% M</t>
  </si>
  <si>
    <t>% T</t>
  </si>
  <si>
    <t>PROGRAMAS EDUCATIVOS</t>
  </si>
  <si>
    <t>Concepto:</t>
  </si>
  <si>
    <t>Núm</t>
  </si>
  <si>
    <t>%</t>
  </si>
  <si>
    <t>Número y % de PE que realizaron estudios de factibilidad para buscar su pertinencia</t>
  </si>
  <si>
    <t>Número y % de PE actualizados</t>
  </si>
  <si>
    <t>Número y % de programas actualizados en los últimos cinco años</t>
  </si>
  <si>
    <t>Número y % de PE de TSU y Licenciatura evaluados por los CIEES</t>
  </si>
  <si>
    <t>Número y % de TSU/PA y LIC en el nivel 1 de los CIEES</t>
  </si>
  <si>
    <t>Número y % de TSU/PA y LIC en el nivel 2 de los CIEES</t>
  </si>
  <si>
    <t>Número y % de TSU/PA y LIC en el nivel 3 de los CIEES</t>
  </si>
  <si>
    <t>Número y % de programas de TSU/PA y licenciatura acreditados</t>
  </si>
  <si>
    <t>Número y % de PE de TSU y Lic.  de calidad*</t>
  </si>
  <si>
    <t>Número y % de programas de posgrado incluidos en el Padrón Nacional de Posgrado (PNP SEP-CONACYT)</t>
  </si>
  <si>
    <t>Número y % de programas reconocios por el Programa de Fomento de la Calidad (PFC)</t>
  </si>
  <si>
    <t>Número y % de programas de posgrado reconocidos por el Programa Nacional de Posgrado de Calidad (PNPC SEP-CONACYT)</t>
  </si>
  <si>
    <t>Concepto</t>
  </si>
  <si>
    <t>Núm.</t>
  </si>
  <si>
    <t>Número y % de matrícula de TSU y Lic. atendida en PE (evaluables) de calidad</t>
  </si>
  <si>
    <t>Número y % de Matrícula de PE de posgrado atendida en PE reconocidos por el Padrón Nacional de Posgrado (PNP SEP-CONACyT)</t>
  </si>
  <si>
    <t>Número y % de Matrícula de PE de posgrado atendida en PE reconocidos por el Programa de Fomento de la Calidad (PFC)</t>
  </si>
  <si>
    <t>Número y % de Matrícula de PE de posgrado atendida en PE reconocios por el Programa Nacional de Posgrado de Calida (PNPC SEP-CONACyT)</t>
  </si>
  <si>
    <t>* Considerar PE de buena calidad, los PE de TSU/PA y LIC que se encuentran en el Nivel 1 del padrón de PE evaluados por los CIEES o acreditados por un organismo reconocido por el COPAES.</t>
  </si>
  <si>
    <t>* Considerar PE de buena calidad, los PE de posgrado que están reconocidos en el Padron Nacional de Posgrado de Calidad o en el Padron de Fomento a la Calidad del CONACYT-SEP</t>
  </si>
  <si>
    <t>PROCESOS EDUCATIVOS</t>
  </si>
  <si>
    <t>Número y % de becas otorgadas por la institución (TSU/PA, LIC. y Posgrado)</t>
  </si>
  <si>
    <t>Número y % de becas otorgadas por el PRONABES (TSU/PA y LIC)</t>
  </si>
  <si>
    <t>Número y % de becas otorgadas por el CONACyT (Esp. Maest. y Doc.)</t>
  </si>
  <si>
    <t>Número y % de becas otorgadas por otros programas o instituciones (TSU/PA, Licenciatura y Posgrado)</t>
  </si>
  <si>
    <t>Total del número de becas</t>
  </si>
  <si>
    <t>Número y % de alumnos que reciben tutoría en PE de TSU/PA y LIC.</t>
  </si>
  <si>
    <t>Número y % de estudiantes realizan movilidad académica nacional</t>
  </si>
  <si>
    <t>Número y % de estudiantes que realizan movilidad nacional y que tiene valor curricular</t>
  </si>
  <si>
    <t>Número y % de estudiantes realizan movilidad académica internacional</t>
  </si>
  <si>
    <t>Número y % de estudiantes que realizan movilidad internacional y que tiene valor curricular</t>
  </si>
  <si>
    <t>Número y % de estudiantes de nuevo ingreso</t>
  </si>
  <si>
    <t>Número y % de estudiantes de nuevo ingreso que reciben cursos de regularización para atender sus deficiencias académicas</t>
  </si>
  <si>
    <t>Número y  % de PE que aplican procesos colegiados de evaluación del aprendizaje</t>
  </si>
  <si>
    <t>Número y % de PE que se actualizaron o incorporaron elementos de enfoques centrados en el estudiante o en el aprendizaje</t>
  </si>
  <si>
    <t>Número y % de PE que tienen  el currículo flexible</t>
  </si>
  <si>
    <t>Número y % de programas educativos con tasa de titulación superior al 70 %</t>
  </si>
  <si>
    <t>Número y % de programas educativos con tasa de retención del 1º. al 2do. año superior al 70 %</t>
  </si>
  <si>
    <t>Número y % de satisfacción de los estudiantes (**)</t>
  </si>
  <si>
    <t>Para obtener el número y porcentaje de estos indicadores se debe considerar el calculo de la tasa de titulación conforme a lo que se indicia en el Anexo I de la Guía.</t>
  </si>
  <si>
    <t>(**) Si se cuenta con este estudio se debe de incluir un texto como ANEXO al ProDES que describa la forma en que se realiza esta actividad. Para obtener el porcentaje de este indicador hay que considerar el total de encuestados entre los que contestaron positivamente.</t>
  </si>
  <si>
    <t>RESULTADOS EDUCATIVOS</t>
  </si>
  <si>
    <t xml:space="preserve">NO. </t>
  </si>
  <si>
    <t>Número y % de PE que aplican el EGEL a estudiantes egresados (Licenciatura)</t>
  </si>
  <si>
    <t>Número y % de estudiantes que aplicaron el EGEL (Licenciatura)</t>
  </si>
  <si>
    <t>Número y % de estudiantes que aprobaron el EGEL (Licenciatura)</t>
  </si>
  <si>
    <t>Número y % de estudiantes que aprobaron y que obtuvieron un resultado satisfactorio en el EGEL (Licenciatura)</t>
  </si>
  <si>
    <t>Número y % de estudiantes que aprobaron y que obtuvieron un resultado sobresaliente en el EGEL (Licenciatura)</t>
  </si>
  <si>
    <t>Número y % de PE que aplican el EGETSU a estudiantes egresados (TSU/PA)</t>
  </si>
  <si>
    <t>Número y % de estudiantes que aplicaron el EGETSU (TSU/PA)</t>
  </si>
  <si>
    <t>Número y % de estudiantes que aprobaron el EGETSU (TSU/PA)</t>
  </si>
  <si>
    <t>Número y % de estudiantes que aprobaron y que obtuvieron un resultado satisfactorio en el EGETSU (TSU/PA)</t>
  </si>
  <si>
    <t>Número y % de estudiantes que aprobaron y que obtuvieron un resultado sobresalientes en el EGETSU (TSU/PA)</t>
  </si>
  <si>
    <t>Número y % de PE de licenciatura/campus con estándar 1 del IDAP del CENEVAL</t>
  </si>
  <si>
    <t>Número y % de PE de licenciatura/campus con estándar 2 del IDAP del CENEVAL</t>
  </si>
  <si>
    <t>Número y % de PE de TSU/PA y licenciatura que se actualizarán incorporando estudios de seguimiento de egresados</t>
  </si>
  <si>
    <t>Número y % de PE posgrado que se actualizarán incorporando estudios de seguimiento de egresados (graduados)</t>
  </si>
  <si>
    <t>Número y % de PE que se actualizarán incorporando estudios de empleadores</t>
  </si>
  <si>
    <t>Número y % de PE que se actualizarán incorporando el servicio social en el plan de estudios</t>
  </si>
  <si>
    <t>Número y % de PE que se actualizarán incorporando la práctica profesional en el plan de estudios</t>
  </si>
  <si>
    <t>Número y % de PE basados en competencias</t>
  </si>
  <si>
    <t>Número y % de PE que incorporan una segunda lengua (preferentemente el inglés) y que es requisito de egreso</t>
  </si>
  <si>
    <t>Número y % de PE que incorporan la temática del medio ambiente y el desarrollo sustentable en sus planes y/o programas de estudio</t>
  </si>
  <si>
    <t>Número y % de PE en los que el 80 % o más de sus egresados consiguieron empleo en menos de seis meses después de egresar</t>
  </si>
  <si>
    <t>Número y % de PE en los que el 80 % o más de sus titulados realizó alguna actividad laboral durante el primer año después de egresar y que coincidió o tuvo relación con sus estudios</t>
  </si>
  <si>
    <t>Conepto</t>
  </si>
  <si>
    <t>M1</t>
  </si>
  <si>
    <t>M2</t>
  </si>
  <si>
    <t>Número y % de la tasa de retención por cohorte generacional del ciclo A; del 1ro. al 2do. Año en TSU/PA .</t>
  </si>
  <si>
    <t>Número y % de la tasa de retención por cohorte generacional del ciclo B; del 1ro. al 2do. Año en TSU/PA .</t>
  </si>
  <si>
    <t>Número y % de egresados (eficiencia terminal) por cohorte generacional del ciclo A; en TSU/PA.</t>
  </si>
  <si>
    <t>Número y % de egresados (eficiencia terminal) por cohorte generacional del ciclo B; en TSU/PA.</t>
  </si>
  <si>
    <t>Número y % de egresados de TSU/PA que consiguieron empleo en menos de seis meses despues de egresar</t>
  </si>
  <si>
    <t>Número y % de estudiantes titulados por cohorte generacional del ciclo A; durante el primer año de egreso de TSU/PA.</t>
  </si>
  <si>
    <t>Número y % de estudiantes titulados por cohorte generacional del ciclo B; durante el primer año de egreso de TSU/PA.</t>
  </si>
  <si>
    <t>Número y % de titulados de TSU/PA que realizó alguna actividad laboral despues de egresar y que coincidió o tuvo relación con sus estudios</t>
  </si>
  <si>
    <t>Número y % de la tasa de retención por cohorte generacional del ciclo A; del 1ro. al 2do. Año en licenciatura.</t>
  </si>
  <si>
    <t>Número y % de la tasa de retención por cohorte generacional del ciclo B; del 1ro. al 2do. Año en licenciatura.</t>
  </si>
  <si>
    <t>Número y % de egresados (eficiencia terminal) por cohorte generacional del ciclo A; en licenciatura.</t>
  </si>
  <si>
    <t>Número y % de egresados (eficiencia terminal) por cohorte generacional del ciclo B; en licenciatura.</t>
  </si>
  <si>
    <t>Número y % de egresados de licenciatura que consiguieron empleo en menos de seis meses despues de egresar</t>
  </si>
  <si>
    <t>Número y % de estudiantes titulados por cohorte generacional del ciclo A; durante el primer año de egreso de licenciatura.</t>
  </si>
  <si>
    <t>Número y % de titulados de licenciatura que realizó alguna actividad laboral despues de egresar y que coincidió o tuvo relación con sus estudios</t>
  </si>
  <si>
    <t>Número y % de satisfacción de los egresados (**)</t>
  </si>
  <si>
    <t>Número y % de opiniones favorables de los resultados de los PE de la DES, de una muestra representativa de la sociedad (**)</t>
  </si>
  <si>
    <t>Número y % de satisfacción de los empleadores sobre el desempeño de los egresados (**)</t>
  </si>
  <si>
    <t>(**) Si se cuenta con este estudio, incluir un texto como ANEXO al documento PFCE que describa la forma en que se realiza esta actividad. Para obtener el porcentaje de este indicador hay que considerar el total de encuestados entre los que contestaron positivamente.</t>
  </si>
  <si>
    <t>M1: Corresponde al número inicial con el que se obtiene el porcentaje de cada concepto.</t>
  </si>
  <si>
    <t>M2: Corresponde al número final con el que se obtiene el porcentaje de cada concepto.</t>
  </si>
  <si>
    <r>
      <t>Cohorte generacional del ciclo A:</t>
    </r>
    <r>
      <rPr>
        <sz val="10"/>
        <rFont val="Arial Narrow"/>
        <family val="2"/>
      </rPr>
      <t xml:space="preserve"> Número de estudiantes de nuevo ingreso matrículados en el 1° período  de un ciclo escolar (Agosto - Diciembre).</t>
    </r>
  </si>
  <si>
    <r>
      <t xml:space="preserve">Cohorte generacional del ciclo B: </t>
    </r>
    <r>
      <rPr>
        <sz val="10"/>
        <rFont val="Arial Narrow"/>
        <family val="2"/>
      </rPr>
      <t>Número de estudiantes de nuevo ingreso matriculados en el 2° período de un ciclo escolar (Enero - Julio).</t>
    </r>
  </si>
  <si>
    <t>Número de LGAC registradas en el PROMEP</t>
  </si>
  <si>
    <t>Número y % de cuerpos académicos consolidados registrados en el PROMEP</t>
  </si>
  <si>
    <t>Número y % de cuerpos académicos en consolidación registrados en el PROMEP</t>
  </si>
  <si>
    <t>Número y % de cuerpos académicos en formación registrados en el PROMEP</t>
  </si>
  <si>
    <t>Total de cuerpos académicos registrados en el PROMEP</t>
  </si>
  <si>
    <t>SI</t>
  </si>
  <si>
    <t>NO</t>
  </si>
  <si>
    <t>Existen estrategias orientas a compensar deficiencias de los estudiantes para evitar la deserción, manteniendo la calidad (**)</t>
  </si>
  <si>
    <t>(**) En caso afirmativo, incluir un texto como ANEXO que describa la forma en que se realiza esta actividad.</t>
  </si>
  <si>
    <t>Total</t>
  </si>
  <si>
    <t>Obsoletas</t>
  </si>
  <si>
    <t>Dedicadas a los alumnos</t>
  </si>
  <si>
    <t>Dedicadas a los profesores</t>
  </si>
  <si>
    <t>Dedicadas al personal de apoyo</t>
  </si>
  <si>
    <t>Total de computadoras en la DES</t>
  </si>
  <si>
    <t>Relación de computadoras por alumno</t>
  </si>
  <si>
    <t>Relación de computadoras por profesor</t>
  </si>
  <si>
    <t>Número</t>
  </si>
  <si>
    <t>Número y % de computadores por personal de apoyo</t>
  </si>
  <si>
    <t>Área del conocimiento</t>
  </si>
  <si>
    <t>Títulos</t>
  </si>
  <si>
    <t>Volúmenes</t>
  </si>
  <si>
    <t>Suscripciones a revistas</t>
  </si>
  <si>
    <t>B  / A</t>
  </si>
  <si>
    <t>C  / A</t>
  </si>
  <si>
    <t>(A)</t>
  </si>
  <si>
    <t>(B)</t>
  </si>
  <si>
    <t>( C )</t>
  </si>
  <si>
    <t>EDUCACIÓN</t>
  </si>
  <si>
    <t>ARTES Y HUMANIDADES</t>
  </si>
  <si>
    <t>CIENCIAS SOCUIALES, ADMINISTRACIÓN Y DERECHO</t>
  </si>
  <si>
    <t>CIENCIAS NATURALES , EXACTAS Y DE LA COMPUTACIÓN</t>
  </si>
  <si>
    <t>INGENIERÍA, MANUFACTURA Y CONSTRUCCIÓN</t>
  </si>
  <si>
    <t>AGRONOMÍA Y VETERINARIA</t>
  </si>
  <si>
    <t>SALUD</t>
  </si>
  <si>
    <t>SERVICIOS</t>
  </si>
  <si>
    <t xml:space="preserve">Número y % de profesores de tiempo completo con cubículo individual o compartido </t>
  </si>
  <si>
    <t>UNIVERSIDAD AUTÓNOMA DEL ESTADO DE MÉXICO</t>
  </si>
  <si>
    <t>INGENIERÍA Y TECNOLOGÍA</t>
  </si>
  <si>
    <t>X</t>
  </si>
  <si>
    <t>FACULTAD DE INGENIERÍA</t>
  </si>
  <si>
    <t>INGENIERO CIVIL</t>
  </si>
  <si>
    <t>INGENIERO MECANICO</t>
  </si>
  <si>
    <t>INGENIERO EN COMPUTACIÓN</t>
  </si>
  <si>
    <t>INGENIERO EN ELECTRÓNICA</t>
  </si>
  <si>
    <t>INGENIERO EN SOFTWARE</t>
  </si>
  <si>
    <t>INGENIERO EN PLÁSTICOS</t>
  </si>
  <si>
    <t>INGENIERO EN PRODUCCIÓN INDUSTRIAL</t>
  </si>
  <si>
    <t>MAESTRÍA EN CIENCIAS DEL AGUA</t>
  </si>
  <si>
    <t>MAESTRÍA EN CIENCIAS DE LA INGENIERÍA</t>
  </si>
  <si>
    <t>MAESTRÍA EN CIENCIAS DE LA COMPUTACIÓN</t>
  </si>
  <si>
    <t>MAESTRÍA EN INGENIERÍA DE LA CADENA DE SUMINISTRO</t>
  </si>
  <si>
    <t>DOCTORADO EN CIENCIAS DE LA INGENIERÍA</t>
  </si>
  <si>
    <t>INGENIERO EN SISTEMAS ENERGÉTICOS SUSTENTABLES</t>
  </si>
  <si>
    <t>S</t>
  </si>
  <si>
    <t>N</t>
  </si>
  <si>
    <t>DOCTORADO EN CIENCIAS DEL AGUA</t>
  </si>
  <si>
    <t>TOLUCA</t>
  </si>
  <si>
    <t>TIANGUISTENCO</t>
  </si>
  <si>
    <t>UNIDAD ACADÉMICA PROFESIONAL TIANGUISTENCO</t>
  </si>
  <si>
    <t>15USU4505R</t>
  </si>
  <si>
    <t>15USU3961Z</t>
  </si>
  <si>
    <t>5USU396Z</t>
  </si>
  <si>
    <t>15MSU0012W-06</t>
  </si>
  <si>
    <t>CIENCIAS SOCIALES, ADMINISTRACIÓN Y DERECHO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</si>
</sst>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0" x14ac:knownFonts="1">
    <font>
      <sz val="11"/>
      <color theme="1"/>
      <name val="Arial"/>
      <family val="2"/>
    </font>
    <font>
      <sz val="11"/>
      <name val="Arial Narrow"/>
      <family val="2"/>
    </font>
    <font>
      <b/>
      <sz val="11"/>
      <color indexed="9"/>
      <name val="Arial Narrow"/>
      <family val="2"/>
    </font>
    <font>
      <b/>
      <sz val="11"/>
      <name val="Arial Narrow"/>
      <family val="2"/>
    </font>
    <font>
      <sz val="11"/>
      <color theme="1"/>
      <name val="Arial Narrow"/>
      <family val="2"/>
    </font>
    <font>
      <sz val="10"/>
      <name val="Arial Narrow"/>
      <family val="2"/>
    </font>
    <font>
      <b/>
      <sz val="10"/>
      <name val="Arial Narrow"/>
      <family val="2"/>
    </font>
    <font>
      <b/>
      <sz val="11"/>
      <color theme="1"/>
      <name val="Arial Narrow"/>
      <family val="2"/>
    </font>
    <font>
      <sz val="11"/>
      <color rgb="FFFF0000"/>
      <name val="Arial Narrow"/>
      <family val="2"/>
    </font>
    <font>
      <b/>
      <sz val="11"/>
      <color rgb="FFFF0000"/>
      <name val="Arial Narrow"/>
      <family val="2"/>
    </font>
  </fonts>
  <fills count="17">
    <fill>
      <patternFill patternType="none"/>
    </fill>
    <fill>
      <patternFill patternType="gray125"/>
    </fill>
    <fill>
      <patternFill patternType="solid">
        <fgColor indexed="8"/>
        <bgColor indexed="64"/>
      </patternFill>
    </fill>
    <fill>
      <patternFill patternType="solid">
        <fgColor indexed="45"/>
        <bgColor indexed="64"/>
      </patternFill>
    </fill>
    <fill>
      <patternFill patternType="solid">
        <fgColor rgb="FFFF99CC"/>
        <bgColor indexed="64"/>
      </patternFill>
    </fill>
    <fill>
      <patternFill patternType="solid">
        <fgColor indexed="42"/>
        <bgColor indexed="64"/>
      </patternFill>
    </fill>
    <fill>
      <patternFill patternType="solid">
        <fgColor indexed="22"/>
        <bgColor indexed="64"/>
      </patternFill>
    </fill>
    <fill>
      <patternFill patternType="solid">
        <fgColor indexed="41"/>
        <bgColor indexed="64"/>
      </patternFill>
    </fill>
    <fill>
      <patternFill patternType="solid">
        <fgColor indexed="44"/>
        <bgColor indexed="64"/>
      </patternFill>
    </fill>
    <fill>
      <patternFill patternType="solid">
        <fgColor indexed="50"/>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indexed="47"/>
        <bgColor indexed="64"/>
      </patternFill>
    </fill>
    <fill>
      <patternFill patternType="solid">
        <fgColor theme="0"/>
        <bgColor indexed="64"/>
      </patternFill>
    </fill>
    <fill>
      <patternFill patternType="solid">
        <fgColor indexed="43"/>
        <bgColor indexed="64"/>
      </patternFill>
    </fill>
    <fill>
      <patternFill patternType="solid">
        <fgColor theme="8" tint="0.39997558519241921"/>
        <bgColor indexed="64"/>
      </patternFill>
    </fill>
    <fill>
      <patternFill patternType="solid">
        <fgColor rgb="FF808000"/>
        <bgColor indexed="64"/>
      </patternFill>
    </fill>
  </fills>
  <borders count="59">
    <border>
      <left/>
      <right/>
      <top/>
      <bottom/>
      <diagonal/>
    </border>
    <border>
      <left/>
      <right/>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hair">
        <color indexed="64"/>
      </right>
      <top style="hair">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thin">
        <color indexed="64"/>
      </bottom>
      <diagonal/>
    </border>
  </borders>
  <cellStyleXfs count="1">
    <xf numFmtId="0" fontId="0" fillId="0" borderId="0"/>
  </cellStyleXfs>
  <cellXfs count="417">
    <xf numFmtId="0" fontId="0" fillId="0" borderId="0" xfId="0"/>
    <xf numFmtId="0" fontId="1" fillId="0" borderId="0" xfId="0" applyFont="1"/>
    <xf numFmtId="0" fontId="3" fillId="0" borderId="1" xfId="0" applyFont="1" applyBorder="1"/>
    <xf numFmtId="0" fontId="1" fillId="0" borderId="1" xfId="0" applyFont="1" applyBorder="1"/>
    <xf numFmtId="0" fontId="1" fillId="0" borderId="0" xfId="0" applyFont="1" applyBorder="1"/>
    <xf numFmtId="49" fontId="3" fillId="0" borderId="2" xfId="0" applyNumberFormat="1" applyFont="1" applyBorder="1" applyAlignment="1">
      <alignment horizontal="justify" vertical="justify"/>
    </xf>
    <xf numFmtId="49" fontId="3" fillId="0" borderId="5" xfId="0" applyNumberFormat="1" applyFont="1" applyBorder="1" applyAlignment="1">
      <alignment horizontal="justify" vertical="justify"/>
    </xf>
    <xf numFmtId="49" fontId="3" fillId="0" borderId="8" xfId="0" applyNumberFormat="1" applyFont="1" applyBorder="1" applyAlignment="1">
      <alignment vertical="justify"/>
    </xf>
    <xf numFmtId="49" fontId="3" fillId="0" borderId="0" xfId="0" applyNumberFormat="1" applyFont="1" applyBorder="1" applyAlignment="1">
      <alignment vertical="justify"/>
    </xf>
    <xf numFmtId="49" fontId="3" fillId="0" borderId="0" xfId="0" applyNumberFormat="1" applyFont="1" applyBorder="1" applyAlignment="1">
      <alignment horizontal="center" vertical="justify"/>
    </xf>
    <xf numFmtId="49" fontId="3" fillId="0" borderId="6" xfId="0" applyNumberFormat="1" applyFont="1" applyBorder="1" applyAlignment="1">
      <alignment horizontal="justify" vertical="justify"/>
    </xf>
    <xf numFmtId="49" fontId="1" fillId="0" borderId="6" xfId="0" applyNumberFormat="1" applyFont="1" applyBorder="1" applyAlignment="1">
      <alignment horizontal="justify" vertical="center"/>
    </xf>
    <xf numFmtId="49" fontId="1" fillId="0" borderId="0" xfId="0" applyNumberFormat="1" applyFont="1" applyBorder="1" applyAlignment="1">
      <alignment horizontal="justify" vertical="center"/>
    </xf>
    <xf numFmtId="49" fontId="3" fillId="0" borderId="0" xfId="0" applyNumberFormat="1" applyFont="1" applyBorder="1" applyAlignment="1">
      <alignment horizontal="justify" vertical="justify"/>
    </xf>
    <xf numFmtId="0" fontId="3" fillId="4" borderId="14" xfId="0" applyFont="1" applyFill="1" applyBorder="1" applyAlignment="1">
      <alignment horizontal="center" vertical="center"/>
    </xf>
    <xf numFmtId="0" fontId="3" fillId="4" borderId="14" xfId="0" applyFont="1" applyFill="1" applyBorder="1" applyAlignment="1">
      <alignment horizontal="center" vertical="center" wrapText="1"/>
    </xf>
    <xf numFmtId="0" fontId="1" fillId="0" borderId="16" xfId="0" applyFont="1" applyBorder="1"/>
    <xf numFmtId="0" fontId="1" fillId="0" borderId="17" xfId="0" applyFont="1" applyBorder="1"/>
    <xf numFmtId="0" fontId="1" fillId="0" borderId="19" xfId="0" applyFont="1" applyBorder="1"/>
    <xf numFmtId="0" fontId="1" fillId="0" borderId="20" xfId="0" applyFont="1" applyBorder="1"/>
    <xf numFmtId="0" fontId="1" fillId="0" borderId="22" xfId="0" applyFont="1" applyBorder="1"/>
    <xf numFmtId="0" fontId="1" fillId="0" borderId="23" xfId="0" applyFont="1" applyBorder="1"/>
    <xf numFmtId="0" fontId="3" fillId="3" borderId="6" xfId="0" applyFont="1" applyFill="1" applyBorder="1" applyAlignment="1">
      <alignment horizontal="center" vertical="center" wrapText="1"/>
    </xf>
    <xf numFmtId="0" fontId="3" fillId="4" borderId="6" xfId="0" applyFont="1" applyFill="1" applyBorder="1" applyAlignment="1">
      <alignment horizontal="center" vertical="center" wrapText="1"/>
    </xf>
    <xf numFmtId="49" fontId="1" fillId="0" borderId="25" xfId="0" applyNumberFormat="1" applyFont="1" applyBorder="1" applyAlignment="1">
      <alignment horizontal="justify" vertical="justify"/>
    </xf>
    <xf numFmtId="49" fontId="1" fillId="0" borderId="26" xfId="0" applyNumberFormat="1" applyFont="1" applyBorder="1" applyAlignment="1">
      <alignment horizontal="justify" vertical="justify"/>
    </xf>
    <xf numFmtId="0" fontId="1" fillId="0" borderId="26" xfId="0" applyFont="1" applyBorder="1"/>
    <xf numFmtId="0" fontId="1" fillId="0" borderId="26" xfId="0" applyFont="1" applyBorder="1" applyAlignment="1">
      <alignment horizontal="center"/>
    </xf>
    <xf numFmtId="0" fontId="1" fillId="0" borderId="27" xfId="0" applyFont="1" applyBorder="1"/>
    <xf numFmtId="49" fontId="1" fillId="0" borderId="28" xfId="0" applyNumberFormat="1" applyFont="1" applyBorder="1" applyAlignment="1">
      <alignment horizontal="justify" vertical="justify"/>
    </xf>
    <xf numFmtId="49" fontId="1" fillId="0" borderId="19" xfId="0" applyNumberFormat="1" applyFont="1" applyBorder="1" applyAlignment="1">
      <alignment horizontal="justify" vertical="justify"/>
    </xf>
    <xf numFmtId="0" fontId="1" fillId="0" borderId="19" xfId="0" applyFont="1" applyBorder="1" applyAlignment="1">
      <alignment horizontal="center"/>
    </xf>
    <xf numFmtId="0" fontId="1" fillId="0" borderId="29" xfId="0" applyFont="1" applyBorder="1"/>
    <xf numFmtId="0" fontId="1" fillId="0" borderId="31" xfId="0" applyFont="1" applyBorder="1"/>
    <xf numFmtId="0" fontId="1" fillId="0" borderId="31" xfId="0" applyFont="1" applyBorder="1" applyAlignment="1">
      <alignment horizontal="center"/>
    </xf>
    <xf numFmtId="0" fontId="1" fillId="0" borderId="32" xfId="0" applyFont="1" applyBorder="1"/>
    <xf numFmtId="49" fontId="3" fillId="0" borderId="0" xfId="0" applyNumberFormat="1" applyFont="1" applyFill="1" applyBorder="1"/>
    <xf numFmtId="0" fontId="3" fillId="5" borderId="6" xfId="0" applyFont="1" applyFill="1" applyBorder="1" applyAlignment="1"/>
    <xf numFmtId="0" fontId="3" fillId="5" borderId="6" xfId="0" applyFont="1" applyFill="1" applyBorder="1" applyAlignment="1">
      <alignment horizontal="center" wrapText="1"/>
    </xf>
    <xf numFmtId="49" fontId="3" fillId="5" borderId="6" xfId="0" applyNumberFormat="1" applyFont="1" applyFill="1" applyBorder="1" applyAlignment="1">
      <alignment horizontal="center" wrapText="1"/>
    </xf>
    <xf numFmtId="0" fontId="1" fillId="5" borderId="6" xfId="0" applyNumberFormat="1" applyFont="1" applyFill="1" applyBorder="1" applyAlignment="1">
      <alignment horizontal="center" vertical="center" wrapText="1"/>
    </xf>
    <xf numFmtId="49" fontId="1" fillId="0" borderId="0" xfId="0" applyNumberFormat="1" applyFont="1"/>
    <xf numFmtId="0" fontId="3" fillId="0" borderId="25" xfId="0" applyFont="1" applyFill="1" applyBorder="1" applyAlignment="1">
      <alignment wrapText="1"/>
    </xf>
    <xf numFmtId="3" fontId="1" fillId="0" borderId="26" xfId="0" applyNumberFormat="1" applyFont="1" applyBorder="1"/>
    <xf numFmtId="3" fontId="1" fillId="0" borderId="27" xfId="0" applyNumberFormat="1" applyFont="1" applyBorder="1"/>
    <xf numFmtId="0" fontId="3" fillId="0" borderId="30" xfId="0" applyFont="1" applyFill="1" applyBorder="1" applyAlignment="1">
      <alignment wrapText="1"/>
    </xf>
    <xf numFmtId="3" fontId="1" fillId="0" borderId="31" xfId="0" applyNumberFormat="1" applyFont="1" applyBorder="1"/>
    <xf numFmtId="3" fontId="1" fillId="0" borderId="32" xfId="0" applyNumberFormat="1" applyFont="1" applyBorder="1"/>
    <xf numFmtId="0" fontId="3" fillId="0" borderId="0" xfId="0" applyFont="1" applyFill="1" applyBorder="1" applyAlignment="1">
      <alignment wrapText="1"/>
    </xf>
    <xf numFmtId="3" fontId="1" fillId="0" borderId="0" xfId="0" applyNumberFormat="1" applyFont="1" applyBorder="1"/>
    <xf numFmtId="3" fontId="1" fillId="0" borderId="26" xfId="0" applyNumberFormat="1" applyFont="1" applyFill="1" applyBorder="1"/>
    <xf numFmtId="3" fontId="1" fillId="6" borderId="26" xfId="0" applyNumberFormat="1" applyFont="1" applyFill="1" applyBorder="1" applyAlignment="1">
      <alignment horizontal="center"/>
    </xf>
    <xf numFmtId="3" fontId="1" fillId="6" borderId="27" xfId="0" applyNumberFormat="1" applyFont="1" applyFill="1" applyBorder="1" applyAlignment="1">
      <alignment horizontal="center"/>
    </xf>
    <xf numFmtId="3" fontId="1" fillId="0" borderId="31" xfId="0" applyNumberFormat="1" applyFont="1" applyFill="1" applyBorder="1"/>
    <xf numFmtId="3" fontId="1" fillId="6" borderId="31" xfId="0" applyNumberFormat="1" applyFont="1" applyFill="1" applyBorder="1" applyAlignment="1">
      <alignment horizontal="center"/>
    </xf>
    <xf numFmtId="3" fontId="1" fillId="6" borderId="32" xfId="0" applyNumberFormat="1" applyFont="1" applyFill="1" applyBorder="1" applyAlignment="1">
      <alignment horizontal="center"/>
    </xf>
    <xf numFmtId="0" fontId="3" fillId="7" borderId="6" xfId="0" applyFont="1" applyFill="1" applyBorder="1" applyAlignment="1">
      <alignment horizontal="center" wrapText="1"/>
    </xf>
    <xf numFmtId="49" fontId="3" fillId="7" borderId="36" xfId="0" applyNumberFormat="1" applyFont="1" applyFill="1" applyBorder="1" applyAlignment="1">
      <alignment horizontal="center" vertical="center" wrapText="1"/>
    </xf>
    <xf numFmtId="0" fontId="1" fillId="7" borderId="36" xfId="0" applyNumberFormat="1" applyFont="1" applyFill="1" applyBorder="1" applyAlignment="1">
      <alignment horizontal="center" vertical="center" wrapText="1"/>
    </xf>
    <xf numFmtId="0" fontId="1" fillId="7" borderId="6" xfId="0" applyNumberFormat="1" applyFont="1" applyFill="1" applyBorder="1" applyAlignment="1">
      <alignment horizontal="center" vertical="center" wrapText="1"/>
    </xf>
    <xf numFmtId="0" fontId="3" fillId="0" borderId="37" xfId="0" applyFont="1" applyFill="1" applyBorder="1" applyAlignment="1">
      <alignment wrapText="1"/>
    </xf>
    <xf numFmtId="0" fontId="3" fillId="7" borderId="6" xfId="0" applyFont="1" applyFill="1" applyBorder="1" applyAlignment="1">
      <alignment wrapText="1"/>
    </xf>
    <xf numFmtId="49" fontId="3" fillId="7" borderId="38" xfId="0" applyNumberFormat="1" applyFont="1" applyFill="1" applyBorder="1" applyAlignment="1">
      <alignment horizontal="center" vertical="center" wrapText="1"/>
    </xf>
    <xf numFmtId="0" fontId="3" fillId="0" borderId="39" xfId="0" applyFont="1" applyFill="1" applyBorder="1" applyAlignment="1">
      <alignment wrapText="1"/>
    </xf>
    <xf numFmtId="3" fontId="1" fillId="0" borderId="39" xfId="0" applyNumberFormat="1" applyFont="1" applyBorder="1"/>
    <xf numFmtId="0" fontId="3" fillId="8" borderId="6" xfId="0" applyFont="1" applyFill="1" applyBorder="1" applyAlignment="1">
      <alignment horizontal="center" wrapText="1"/>
    </xf>
    <xf numFmtId="49" fontId="3" fillId="8" borderId="6" xfId="0" applyNumberFormat="1" applyFont="1" applyFill="1" applyBorder="1" applyAlignment="1">
      <alignment horizontal="center" vertical="center" wrapText="1"/>
    </xf>
    <xf numFmtId="0" fontId="1" fillId="8" borderId="6" xfId="0" applyNumberFormat="1" applyFont="1" applyFill="1" applyBorder="1" applyAlignment="1">
      <alignment horizontal="center" vertical="center" wrapText="1"/>
    </xf>
    <xf numFmtId="3" fontId="1" fillId="6" borderId="26" xfId="0" applyNumberFormat="1" applyFont="1" applyFill="1" applyBorder="1"/>
    <xf numFmtId="3" fontId="1" fillId="6" borderId="27" xfId="0" applyNumberFormat="1" applyFont="1" applyFill="1" applyBorder="1"/>
    <xf numFmtId="3" fontId="1" fillId="6" borderId="31" xfId="0" applyNumberFormat="1" applyFont="1" applyFill="1" applyBorder="1"/>
    <xf numFmtId="3" fontId="1" fillId="6" borderId="32" xfId="0" applyNumberFormat="1" applyFont="1" applyFill="1" applyBorder="1"/>
    <xf numFmtId="3" fontId="1" fillId="0" borderId="0" xfId="0" applyNumberFormat="1" applyFont="1" applyFill="1" applyBorder="1"/>
    <xf numFmtId="0" fontId="3" fillId="0" borderId="0" xfId="0" applyFont="1" applyFill="1"/>
    <xf numFmtId="0" fontId="0" fillId="0" borderId="0" xfId="0" applyFont="1"/>
    <xf numFmtId="0" fontId="3" fillId="0" borderId="0" xfId="0" applyFont="1" applyFill="1" applyBorder="1" applyAlignment="1">
      <alignment horizontal="center" vertical="justify"/>
    </xf>
    <xf numFmtId="0" fontId="3" fillId="0" borderId="1" xfId="0" applyFont="1" applyFill="1" applyBorder="1" applyAlignment="1">
      <alignment horizontal="center" vertical="justify"/>
    </xf>
    <xf numFmtId="0" fontId="3" fillId="5" borderId="6" xfId="0" applyFont="1" applyFill="1" applyBorder="1" applyAlignment="1">
      <alignment horizontal="center" vertical="center"/>
    </xf>
    <xf numFmtId="0" fontId="3" fillId="5" borderId="6" xfId="0" applyFont="1" applyFill="1" applyBorder="1" applyAlignment="1">
      <alignment vertical="center"/>
    </xf>
    <xf numFmtId="0" fontId="1" fillId="0" borderId="25" xfId="0" applyFont="1" applyFill="1" applyBorder="1" applyAlignment="1">
      <alignment horizontal="justify" vertical="justify"/>
    </xf>
    <xf numFmtId="0" fontId="1" fillId="0" borderId="28" xfId="0" applyFont="1" applyFill="1" applyBorder="1" applyAlignment="1">
      <alignment horizontal="justify" vertical="justify"/>
    </xf>
    <xf numFmtId="3" fontId="1" fillId="0" borderId="19" xfId="0" applyNumberFormat="1" applyFont="1" applyBorder="1"/>
    <xf numFmtId="3" fontId="1" fillId="0" borderId="29" xfId="0" applyNumberFormat="1" applyFont="1" applyBorder="1"/>
    <xf numFmtId="0" fontId="1" fillId="0" borderId="41" xfId="0" applyFont="1" applyFill="1" applyBorder="1" applyAlignment="1">
      <alignment horizontal="justify" vertical="justify"/>
    </xf>
    <xf numFmtId="0" fontId="3" fillId="0" borderId="30" xfId="0" applyFont="1" applyFill="1" applyBorder="1" applyAlignment="1">
      <alignment horizontal="right" vertical="justify"/>
    </xf>
    <xf numFmtId="0" fontId="3" fillId="0" borderId="0" xfId="0" applyFont="1" applyBorder="1" applyAlignment="1"/>
    <xf numFmtId="0" fontId="3" fillId="0" borderId="39" xfId="0" applyFont="1" applyBorder="1" applyAlignment="1"/>
    <xf numFmtId="0" fontId="3" fillId="0" borderId="0" xfId="0" applyFont="1" applyBorder="1" applyAlignment="1">
      <alignment horizontal="left" vertical="center"/>
    </xf>
    <xf numFmtId="0" fontId="1" fillId="9" borderId="33" xfId="0" applyFont="1" applyFill="1" applyBorder="1" applyAlignment="1">
      <alignment vertical="justify"/>
    </xf>
    <xf numFmtId="0" fontId="1" fillId="9" borderId="34" xfId="0" applyFont="1" applyFill="1" applyBorder="1" applyAlignment="1">
      <alignment vertical="justify"/>
    </xf>
    <xf numFmtId="0" fontId="1" fillId="9" borderId="6" xfId="0" applyFont="1" applyFill="1" applyBorder="1" applyAlignment="1">
      <alignment vertical="justify" wrapText="1"/>
    </xf>
    <xf numFmtId="0" fontId="1" fillId="9" borderId="6" xfId="0" applyFont="1" applyFill="1" applyBorder="1" applyAlignment="1">
      <alignment horizontal="center"/>
    </xf>
    <xf numFmtId="3" fontId="1" fillId="0" borderId="26" xfId="0" applyNumberFormat="1" applyFont="1" applyBorder="1" applyAlignment="1">
      <alignment horizontal="right" wrapText="1"/>
    </xf>
    <xf numFmtId="3" fontId="1" fillId="6" borderId="26" xfId="0" applyNumberFormat="1" applyFont="1" applyFill="1" applyBorder="1" applyAlignment="1">
      <alignment horizontal="right" wrapText="1"/>
    </xf>
    <xf numFmtId="3" fontId="1" fillId="0" borderId="26" xfId="0" applyNumberFormat="1" applyFont="1" applyFill="1" applyBorder="1" applyAlignment="1">
      <alignment horizontal="right" wrapText="1"/>
    </xf>
    <xf numFmtId="3" fontId="1" fillId="6" borderId="27" xfId="0" applyNumberFormat="1" applyFont="1" applyFill="1" applyBorder="1" applyAlignment="1">
      <alignment horizontal="right" wrapText="1"/>
    </xf>
    <xf numFmtId="0" fontId="3" fillId="0" borderId="28" xfId="0" applyFont="1" applyFill="1" applyBorder="1" applyAlignment="1">
      <alignment horizontal="justify" vertical="center" wrapText="1"/>
    </xf>
    <xf numFmtId="3" fontId="1" fillId="0" borderId="19" xfId="0" applyNumberFormat="1" applyFont="1" applyBorder="1" applyAlignment="1">
      <alignment horizontal="right" wrapText="1"/>
    </xf>
    <xf numFmtId="3" fontId="1" fillId="6" borderId="19" xfId="0" applyNumberFormat="1" applyFont="1" applyFill="1" applyBorder="1" applyAlignment="1">
      <alignment horizontal="right" wrapText="1"/>
    </xf>
    <xf numFmtId="3" fontId="1" fillId="0" borderId="19" xfId="0" applyNumberFormat="1" applyFont="1" applyFill="1" applyBorder="1" applyAlignment="1">
      <alignment horizontal="right" wrapText="1"/>
    </xf>
    <xf numFmtId="3" fontId="1" fillId="6" borderId="29" xfId="0" applyNumberFormat="1" applyFont="1" applyFill="1" applyBorder="1" applyAlignment="1">
      <alignment horizontal="right" wrapText="1"/>
    </xf>
    <xf numFmtId="0" fontId="1" fillId="0" borderId="30" xfId="0" applyFont="1" applyFill="1" applyBorder="1" applyAlignment="1">
      <alignment horizontal="justify" vertical="justify"/>
    </xf>
    <xf numFmtId="3" fontId="1" fillId="6" borderId="31" xfId="0" applyNumberFormat="1" applyFont="1" applyFill="1" applyBorder="1" applyAlignment="1">
      <alignment horizontal="right" wrapText="1"/>
    </xf>
    <xf numFmtId="3" fontId="1" fillId="6" borderId="32" xfId="0" applyNumberFormat="1" applyFont="1" applyFill="1" applyBorder="1" applyAlignment="1">
      <alignment horizontal="right" wrapText="1"/>
    </xf>
    <xf numFmtId="0" fontId="3" fillId="0" borderId="0" xfId="0" applyFont="1" applyBorder="1" applyAlignment="1">
      <alignment vertical="top"/>
    </xf>
    <xf numFmtId="0" fontId="3" fillId="0" borderId="0" xfId="0" applyFont="1" applyBorder="1" applyAlignment="1">
      <alignment horizontal="justify" vertical="top"/>
    </xf>
    <xf numFmtId="0" fontId="1" fillId="0" borderId="25" xfId="0" applyFont="1" applyFill="1" applyBorder="1" applyAlignment="1">
      <alignment horizontal="justify" vertical="center"/>
    </xf>
    <xf numFmtId="0" fontId="1" fillId="0" borderId="28" xfId="0" applyFont="1" applyFill="1" applyBorder="1" applyAlignment="1">
      <alignment horizontal="justify" vertical="center"/>
    </xf>
    <xf numFmtId="0" fontId="4" fillId="0" borderId="28" xfId="0" applyFont="1" applyFill="1" applyBorder="1" applyAlignment="1">
      <alignment horizontal="justify" vertical="center"/>
    </xf>
    <xf numFmtId="3" fontId="1" fillId="10" borderId="19" xfId="0" applyNumberFormat="1" applyFont="1" applyFill="1" applyBorder="1" applyAlignment="1">
      <alignment horizontal="right" wrapText="1"/>
    </xf>
    <xf numFmtId="3" fontId="1" fillId="10" borderId="29" xfId="0" applyNumberFormat="1" applyFont="1" applyFill="1" applyBorder="1" applyAlignment="1">
      <alignment horizontal="right" wrapText="1"/>
    </xf>
    <xf numFmtId="0" fontId="4" fillId="0" borderId="30" xfId="0" applyFont="1" applyFill="1" applyBorder="1" applyAlignment="1">
      <alignment horizontal="justify" vertical="center"/>
    </xf>
    <xf numFmtId="3" fontId="1" fillId="0" borderId="31" xfId="0" applyNumberFormat="1" applyFont="1" applyBorder="1" applyAlignment="1">
      <alignment horizontal="right" wrapText="1"/>
    </xf>
    <xf numFmtId="3" fontId="1" fillId="0" borderId="31" xfId="0" applyNumberFormat="1" applyFont="1" applyFill="1" applyBorder="1" applyAlignment="1">
      <alignment horizontal="right" wrapText="1"/>
    </xf>
    <xf numFmtId="0" fontId="0" fillId="0" borderId="0" xfId="0" applyFont="1" applyAlignment="1">
      <alignment horizontal="justify" vertical="justify"/>
    </xf>
    <xf numFmtId="0" fontId="1" fillId="9" borderId="26" xfId="0" applyFont="1" applyFill="1" applyBorder="1" applyAlignment="1">
      <alignment horizontal="center"/>
    </xf>
    <xf numFmtId="0" fontId="1" fillId="9" borderId="27" xfId="0" applyFont="1" applyFill="1" applyBorder="1" applyAlignment="1">
      <alignment horizontal="center"/>
    </xf>
    <xf numFmtId="0" fontId="1" fillId="9" borderId="43" xfId="0" applyFont="1" applyFill="1" applyBorder="1" applyAlignment="1">
      <alignment horizontal="center"/>
    </xf>
    <xf numFmtId="0" fontId="1" fillId="0" borderId="25" xfId="0" applyFont="1" applyFill="1" applyBorder="1" applyAlignment="1">
      <alignment horizontal="justify" vertical="center" wrapText="1"/>
    </xf>
    <xf numFmtId="164" fontId="1" fillId="6" borderId="26" xfId="0" applyNumberFormat="1" applyFont="1" applyFill="1" applyBorder="1" applyAlignment="1">
      <alignment horizontal="right" wrapText="1"/>
    </xf>
    <xf numFmtId="164" fontId="1" fillId="6" borderId="27" xfId="0" applyNumberFormat="1" applyFont="1" applyFill="1" applyBorder="1" applyAlignment="1">
      <alignment horizontal="right" wrapText="1"/>
    </xf>
    <xf numFmtId="0" fontId="1" fillId="0" borderId="28" xfId="0" applyFont="1" applyFill="1" applyBorder="1" applyAlignment="1">
      <alignment horizontal="justify" vertical="center" wrapText="1"/>
    </xf>
    <xf numFmtId="164" fontId="1" fillId="6" borderId="19" xfId="0" applyNumberFormat="1" applyFont="1" applyFill="1" applyBorder="1" applyAlignment="1">
      <alignment horizontal="right" wrapText="1"/>
    </xf>
    <xf numFmtId="164" fontId="1" fillId="6" borderId="29" xfId="0" applyNumberFormat="1" applyFont="1" applyFill="1" applyBorder="1" applyAlignment="1">
      <alignment horizontal="right" wrapText="1"/>
    </xf>
    <xf numFmtId="164" fontId="1" fillId="6" borderId="31" xfId="0" applyNumberFormat="1" applyFont="1" applyFill="1" applyBorder="1" applyAlignment="1">
      <alignment horizontal="right" wrapText="1"/>
    </xf>
    <xf numFmtId="164" fontId="1" fillId="6" borderId="32" xfId="0" applyNumberFormat="1" applyFont="1" applyFill="1" applyBorder="1" applyAlignment="1">
      <alignment horizontal="right" wrapText="1"/>
    </xf>
    <xf numFmtId="0" fontId="3" fillId="0" borderId="0" xfId="0" applyFont="1"/>
    <xf numFmtId="0" fontId="1" fillId="3" borderId="6" xfId="0" applyFont="1" applyFill="1" applyBorder="1" applyAlignment="1">
      <alignment horizontal="center"/>
    </xf>
    <xf numFmtId="0" fontId="1" fillId="0" borderId="26" xfId="0" applyFont="1" applyFill="1" applyBorder="1" applyAlignment="1">
      <alignment horizontal="center"/>
    </xf>
    <xf numFmtId="0" fontId="1" fillId="6" borderId="26" xfId="0" applyFont="1" applyFill="1" applyBorder="1" applyAlignment="1">
      <alignment horizontal="center"/>
    </xf>
    <xf numFmtId="0" fontId="1" fillId="6" borderId="27" xfId="0" applyFont="1" applyFill="1" applyBorder="1" applyAlignment="1">
      <alignment horizontal="center"/>
    </xf>
    <xf numFmtId="0" fontId="1" fillId="0" borderId="45" xfId="0" applyFont="1" applyFill="1" applyBorder="1" applyAlignment="1">
      <alignment horizontal="justify" vertical="center"/>
    </xf>
    <xf numFmtId="0" fontId="1" fillId="0" borderId="19" xfId="0" applyFont="1" applyFill="1" applyBorder="1" applyAlignment="1">
      <alignment horizontal="center"/>
    </xf>
    <xf numFmtId="0" fontId="1" fillId="6" borderId="19" xfId="0" applyFont="1" applyFill="1" applyBorder="1" applyAlignment="1">
      <alignment horizontal="center"/>
    </xf>
    <xf numFmtId="0" fontId="1" fillId="6" borderId="29" xfId="0" applyFont="1" applyFill="1" applyBorder="1" applyAlignment="1">
      <alignment horizontal="center"/>
    </xf>
    <xf numFmtId="0" fontId="1" fillId="0" borderId="28" xfId="0" applyFont="1" applyBorder="1" applyAlignment="1">
      <alignment horizontal="justify" vertical="center" wrapText="1"/>
    </xf>
    <xf numFmtId="165" fontId="1" fillId="0" borderId="19" xfId="0" applyNumberFormat="1" applyFont="1" applyFill="1" applyBorder="1" applyAlignment="1">
      <alignment horizontal="right" vertical="center"/>
    </xf>
    <xf numFmtId="165" fontId="1" fillId="6" borderId="19" xfId="0" applyNumberFormat="1" applyFont="1" applyFill="1" applyBorder="1" applyAlignment="1">
      <alignment horizontal="right" vertical="center"/>
    </xf>
    <xf numFmtId="165" fontId="1" fillId="6" borderId="29" xfId="0" applyNumberFormat="1" applyFont="1" applyFill="1" applyBorder="1" applyAlignment="1">
      <alignment horizontal="right" vertical="center"/>
    </xf>
    <xf numFmtId="0" fontId="1" fillId="0" borderId="28" xfId="0" applyFont="1" applyBorder="1" applyAlignment="1">
      <alignment horizontal="justify" vertical="top"/>
    </xf>
    <xf numFmtId="0" fontId="1" fillId="0" borderId="28" xfId="0" applyFont="1" applyBorder="1" applyAlignment="1">
      <alignment horizontal="justify" vertical="center"/>
    </xf>
    <xf numFmtId="0" fontId="1" fillId="0" borderId="28" xfId="0" applyFont="1" applyFill="1" applyBorder="1" applyAlignment="1">
      <alignment horizontal="justify" vertical="top"/>
    </xf>
    <xf numFmtId="0" fontId="4" fillId="0" borderId="30" xfId="0" applyFont="1" applyFill="1" applyBorder="1" applyAlignment="1">
      <alignment horizontal="left" vertical="center" wrapText="1"/>
    </xf>
    <xf numFmtId="165" fontId="1" fillId="6" borderId="31" xfId="0" applyNumberFormat="1" applyFont="1" applyFill="1" applyBorder="1" applyAlignment="1">
      <alignment horizontal="right" vertical="center"/>
    </xf>
    <xf numFmtId="165" fontId="1" fillId="6" borderId="32" xfId="0" applyNumberFormat="1" applyFont="1" applyFill="1" applyBorder="1" applyAlignment="1">
      <alignment horizontal="right" vertical="center"/>
    </xf>
    <xf numFmtId="0" fontId="1" fillId="0" borderId="0" xfId="0" applyFont="1"/>
    <xf numFmtId="0" fontId="3" fillId="3" borderId="6" xfId="0" applyFont="1" applyFill="1" applyBorder="1" applyAlignment="1">
      <alignment horizontal="center"/>
    </xf>
    <xf numFmtId="0" fontId="1" fillId="0" borderId="25" xfId="0" applyFont="1" applyFill="1" applyBorder="1" applyAlignment="1">
      <alignment vertical="center" wrapText="1"/>
    </xf>
    <xf numFmtId="0" fontId="0" fillId="0" borderId="26" xfId="0" applyFont="1" applyBorder="1"/>
    <xf numFmtId="0" fontId="0" fillId="6" borderId="26" xfId="0" applyFont="1" applyFill="1" applyBorder="1"/>
    <xf numFmtId="0" fontId="0" fillId="6" borderId="27" xfId="0" applyFont="1" applyFill="1" applyBorder="1"/>
    <xf numFmtId="0" fontId="4" fillId="0" borderId="28" xfId="0" applyFont="1" applyFill="1" applyBorder="1" applyAlignment="1">
      <alignment horizontal="left" vertical="center" wrapText="1"/>
    </xf>
    <xf numFmtId="0" fontId="0" fillId="0" borderId="19" xfId="0" applyFont="1" applyBorder="1"/>
    <xf numFmtId="0" fontId="1" fillId="6" borderId="19" xfId="0" applyFont="1" applyFill="1" applyBorder="1" applyAlignment="1">
      <alignment vertical="justify"/>
    </xf>
    <xf numFmtId="0" fontId="1" fillId="6" borderId="29" xfId="0" applyFont="1" applyFill="1" applyBorder="1" applyAlignment="1">
      <alignment vertical="justify"/>
    </xf>
    <xf numFmtId="0" fontId="1" fillId="10" borderId="31" xfId="0" applyFont="1" applyFill="1" applyBorder="1" applyAlignment="1">
      <alignment horizontal="center" vertical="center"/>
    </xf>
    <xf numFmtId="0" fontId="1" fillId="10" borderId="31" xfId="0" applyFont="1" applyFill="1" applyBorder="1" applyAlignment="1">
      <alignment vertical="justify"/>
    </xf>
    <xf numFmtId="0" fontId="1" fillId="10" borderId="32" xfId="0" applyFont="1" applyFill="1" applyBorder="1" applyAlignment="1">
      <alignment vertical="justify"/>
    </xf>
    <xf numFmtId="0" fontId="3" fillId="11" borderId="33" xfId="0" applyFont="1" applyFill="1" applyBorder="1" applyAlignment="1"/>
    <xf numFmtId="0" fontId="3" fillId="11" borderId="34" xfId="0" applyFont="1" applyFill="1" applyBorder="1" applyAlignment="1"/>
    <xf numFmtId="0" fontId="3" fillId="11" borderId="6" xfId="0" applyFont="1" applyFill="1" applyBorder="1" applyAlignment="1">
      <alignment horizontal="center"/>
    </xf>
    <xf numFmtId="0" fontId="3" fillId="11" borderId="6" xfId="0" applyFont="1" applyFill="1" applyBorder="1" applyAlignment="1">
      <alignment horizontal="center" vertical="justify"/>
    </xf>
    <xf numFmtId="0" fontId="1" fillId="0" borderId="25" xfId="0" applyFont="1" applyBorder="1" applyAlignment="1">
      <alignment horizontal="justify" vertical="center"/>
    </xf>
    <xf numFmtId="0" fontId="1" fillId="0" borderId="26" xfId="0" applyFont="1" applyBorder="1" applyAlignment="1">
      <alignment horizontal="justify" vertical="justify"/>
    </xf>
    <xf numFmtId="0" fontId="1" fillId="0" borderId="19" xfId="0" applyFont="1" applyBorder="1" applyAlignment="1">
      <alignment horizontal="justify" vertical="justify"/>
    </xf>
    <xf numFmtId="3" fontId="1" fillId="6" borderId="19" xfId="0" applyNumberFormat="1" applyFont="1" applyFill="1" applyBorder="1"/>
    <xf numFmtId="3" fontId="1" fillId="6" borderId="29" xfId="0" applyNumberFormat="1" applyFont="1" applyFill="1" applyBorder="1"/>
    <xf numFmtId="0" fontId="1" fillId="0" borderId="28" xfId="0" applyFont="1" applyBorder="1" applyAlignment="1">
      <alignment horizontal="left" vertical="center" wrapText="1"/>
    </xf>
    <xf numFmtId="0" fontId="1" fillId="6" borderId="19" xfId="0" applyFont="1" applyFill="1" applyBorder="1" applyAlignment="1">
      <alignment horizontal="justify" vertical="justify"/>
    </xf>
    <xf numFmtId="3" fontId="1" fillId="10" borderId="19" xfId="0" applyNumberFormat="1" applyFont="1" applyFill="1" applyBorder="1" applyAlignment="1">
      <alignment horizontal="right" vertical="center"/>
    </xf>
    <xf numFmtId="3" fontId="1" fillId="10" borderId="29" xfId="0" applyNumberFormat="1" applyFont="1" applyFill="1" applyBorder="1" applyAlignment="1">
      <alignment horizontal="right" vertical="center"/>
    </xf>
    <xf numFmtId="0" fontId="3" fillId="0" borderId="0" xfId="0" applyFont="1" applyBorder="1" applyAlignment="1">
      <alignment vertical="center" wrapText="1"/>
    </xf>
    <xf numFmtId="0" fontId="1" fillId="0" borderId="30" xfId="0" applyFont="1" applyFill="1" applyBorder="1" applyAlignment="1">
      <alignment horizontal="justify" vertical="center"/>
    </xf>
    <xf numFmtId="0" fontId="1" fillId="0" borderId="31" xfId="0" applyFont="1" applyBorder="1" applyAlignment="1">
      <alignment horizontal="justify" vertical="justify"/>
    </xf>
    <xf numFmtId="0" fontId="3" fillId="0" borderId="39" xfId="0" applyFont="1" applyBorder="1" applyAlignment="1">
      <alignment vertical="center"/>
    </xf>
    <xf numFmtId="0" fontId="3" fillId="0" borderId="0" xfId="0" applyFont="1" applyBorder="1" applyAlignment="1">
      <alignment vertical="center"/>
    </xf>
    <xf numFmtId="0" fontId="3" fillId="0" borderId="0" xfId="0" applyFont="1" applyFill="1" applyBorder="1" applyAlignment="1">
      <alignment vertical="center" wrapText="1"/>
    </xf>
    <xf numFmtId="0" fontId="1" fillId="0" borderId="0" xfId="0" applyFont="1" applyFill="1" applyAlignment="1">
      <alignment vertical="center"/>
    </xf>
    <xf numFmtId="0" fontId="1" fillId="0" borderId="0" xfId="0" applyFont="1" applyAlignment="1">
      <alignment vertical="center"/>
    </xf>
    <xf numFmtId="0" fontId="3" fillId="0" borderId="0" xfId="0" applyFont="1" applyAlignment="1">
      <alignment vertical="center"/>
    </xf>
    <xf numFmtId="0" fontId="1" fillId="0" borderId="0" xfId="0" applyFont="1" applyBorder="1" applyAlignment="1">
      <alignment horizontal="justify" vertical="center"/>
    </xf>
    <xf numFmtId="3" fontId="1" fillId="0" borderId="0" xfId="0" applyNumberFormat="1" applyFont="1" applyBorder="1" applyAlignment="1">
      <alignment vertical="center"/>
    </xf>
    <xf numFmtId="0" fontId="1" fillId="0" borderId="0" xfId="0" applyFont="1" applyBorder="1" applyAlignment="1">
      <alignment horizontal="justify" vertical="justify"/>
    </xf>
    <xf numFmtId="0" fontId="3" fillId="12" borderId="6" xfId="0" applyFont="1" applyFill="1" applyBorder="1" applyAlignment="1">
      <alignment vertical="center"/>
    </xf>
    <xf numFmtId="0" fontId="3" fillId="12" borderId="6" xfId="0" applyFont="1" applyFill="1" applyBorder="1" applyAlignment="1">
      <alignment horizontal="center" vertical="center"/>
    </xf>
    <xf numFmtId="0" fontId="1" fillId="0" borderId="25" xfId="0" applyFont="1" applyFill="1" applyBorder="1" applyAlignment="1">
      <alignment horizontal="left" vertical="center" wrapText="1"/>
    </xf>
    <xf numFmtId="165" fontId="1" fillId="0" borderId="26" xfId="0" applyNumberFormat="1" applyFont="1" applyBorder="1" applyAlignment="1">
      <alignment horizontal="right" vertical="center"/>
    </xf>
    <xf numFmtId="165" fontId="1" fillId="6" borderId="26" xfId="0" applyNumberFormat="1" applyFont="1" applyFill="1" applyBorder="1" applyAlignment="1">
      <alignment horizontal="right" vertical="center"/>
    </xf>
    <xf numFmtId="165" fontId="1" fillId="13" borderId="26" xfId="0" applyNumberFormat="1" applyFont="1" applyFill="1" applyBorder="1" applyAlignment="1">
      <alignment horizontal="right" vertical="center"/>
    </xf>
    <xf numFmtId="165" fontId="1" fillId="6" borderId="27" xfId="0" applyNumberFormat="1" applyFont="1" applyFill="1" applyBorder="1" applyAlignment="1">
      <alignment horizontal="right" vertical="center"/>
    </xf>
    <xf numFmtId="0" fontId="0" fillId="0" borderId="0" xfId="0" applyFont="1" applyAlignment="1"/>
    <xf numFmtId="165" fontId="1" fillId="0" borderId="29" xfId="0" applyNumberFormat="1" applyFont="1" applyFill="1" applyBorder="1" applyAlignment="1">
      <alignment horizontal="right" vertical="center"/>
    </xf>
    <xf numFmtId="165" fontId="1" fillId="0" borderId="19" xfId="0" applyNumberFormat="1" applyFont="1" applyBorder="1" applyAlignment="1">
      <alignment horizontal="right" vertical="center"/>
    </xf>
    <xf numFmtId="165" fontId="1" fillId="13" borderId="19" xfId="0" applyNumberFormat="1" applyFont="1" applyFill="1" applyBorder="1" applyAlignment="1">
      <alignment horizontal="right" vertical="center"/>
    </xf>
    <xf numFmtId="0" fontId="1" fillId="0" borderId="19" xfId="0" applyFont="1" applyFill="1" applyBorder="1" applyAlignment="1">
      <alignment vertical="justify"/>
    </xf>
    <xf numFmtId="0" fontId="1" fillId="0" borderId="28" xfId="0" applyFont="1" applyFill="1" applyBorder="1" applyAlignment="1">
      <alignment horizontal="left" vertical="center" wrapText="1"/>
    </xf>
    <xf numFmtId="165" fontId="1" fillId="0" borderId="31" xfId="0" applyNumberFormat="1" applyFont="1" applyBorder="1" applyAlignment="1">
      <alignment horizontal="right" vertical="center"/>
    </xf>
    <xf numFmtId="165" fontId="1" fillId="13" borderId="31" xfId="0" applyNumberFormat="1" applyFont="1" applyFill="1" applyBorder="1" applyAlignment="1">
      <alignment horizontal="right" vertical="center"/>
    </xf>
    <xf numFmtId="0" fontId="1" fillId="0" borderId="0" xfId="0" applyFont="1" applyFill="1" applyBorder="1" applyAlignment="1">
      <alignment horizontal="justify" vertical="justify"/>
    </xf>
    <xf numFmtId="165" fontId="1" fillId="0" borderId="0" xfId="0" applyNumberFormat="1" applyFont="1" applyFill="1" applyBorder="1" applyAlignment="1">
      <alignment horizontal="right" vertical="center"/>
    </xf>
    <xf numFmtId="0" fontId="0" fillId="0" borderId="0" xfId="0" applyFont="1" applyBorder="1"/>
    <xf numFmtId="0" fontId="3" fillId="0" borderId="26" xfId="0" applyFont="1" applyFill="1" applyBorder="1" applyAlignment="1">
      <alignment vertical="center"/>
    </xf>
    <xf numFmtId="0" fontId="3" fillId="0" borderId="26" xfId="0" applyFont="1" applyFill="1" applyBorder="1" applyAlignment="1">
      <alignment horizontal="center" vertical="center"/>
    </xf>
    <xf numFmtId="0" fontId="0" fillId="0" borderId="0" xfId="0" applyFont="1" applyFill="1"/>
    <xf numFmtId="0" fontId="3" fillId="0" borderId="19" xfId="0" applyFont="1" applyFill="1" applyBorder="1" applyAlignment="1">
      <alignment vertical="center"/>
    </xf>
    <xf numFmtId="0" fontId="3" fillId="0" borderId="19" xfId="0" applyFont="1" applyFill="1" applyBorder="1" applyAlignment="1">
      <alignment horizontal="center" vertical="center"/>
    </xf>
    <xf numFmtId="165" fontId="5" fillId="6" borderId="19" xfId="0" applyNumberFormat="1" applyFont="1" applyFill="1" applyBorder="1" applyAlignment="1">
      <alignment horizontal="justify" vertical="justify"/>
    </xf>
    <xf numFmtId="0" fontId="1" fillId="0" borderId="19" xfId="0" applyFont="1" applyFill="1" applyBorder="1" applyAlignment="1">
      <alignment horizontal="justify" vertical="justify"/>
    </xf>
    <xf numFmtId="165" fontId="1" fillId="0" borderId="31" xfId="0" applyNumberFormat="1" applyFont="1" applyFill="1" applyBorder="1" applyAlignment="1">
      <alignment horizontal="right" vertical="center"/>
    </xf>
    <xf numFmtId="0" fontId="1" fillId="0" borderId="31" xfId="0" applyFont="1" applyFill="1" applyBorder="1" applyAlignment="1">
      <alignment horizontal="justify" vertical="justify"/>
    </xf>
    <xf numFmtId="0" fontId="4" fillId="0" borderId="0" xfId="0" applyFont="1"/>
    <xf numFmtId="0" fontId="3" fillId="5" borderId="6" xfId="0" applyFont="1" applyFill="1" applyBorder="1" applyAlignment="1">
      <alignment horizontal="center"/>
    </xf>
    <xf numFmtId="3" fontId="1" fillId="0" borderId="48" xfId="0" applyNumberFormat="1" applyFont="1" applyBorder="1" applyAlignment="1">
      <alignment horizontal="center"/>
    </xf>
    <xf numFmtId="165" fontId="1" fillId="6" borderId="19" xfId="0" applyNumberFormat="1" applyFont="1" applyFill="1" applyBorder="1"/>
    <xf numFmtId="165" fontId="1" fillId="0" borderId="19" xfId="0" applyNumberFormat="1" applyFont="1" applyFill="1" applyBorder="1"/>
    <xf numFmtId="165" fontId="1" fillId="6" borderId="29" xfId="0" applyNumberFormat="1" applyFont="1" applyFill="1" applyBorder="1"/>
    <xf numFmtId="0" fontId="1" fillId="0" borderId="49" xfId="0" applyFont="1" applyFill="1" applyBorder="1" applyAlignment="1">
      <alignment horizontal="justify" vertical="center"/>
    </xf>
    <xf numFmtId="0" fontId="1" fillId="8" borderId="6" xfId="0" applyFont="1" applyFill="1" applyBorder="1" applyAlignment="1">
      <alignment horizontal="center"/>
    </xf>
    <xf numFmtId="0" fontId="1" fillId="0" borderId="30" xfId="0" applyFont="1" applyBorder="1" applyAlignment="1">
      <alignment horizontal="justify" vertical="center"/>
    </xf>
    <xf numFmtId="49" fontId="1" fillId="0" borderId="31" xfId="0" applyNumberFormat="1" applyFont="1" applyBorder="1" applyAlignment="1">
      <alignment horizontal="center" vertical="center"/>
    </xf>
    <xf numFmtId="49" fontId="1" fillId="0" borderId="32" xfId="0" applyNumberFormat="1" applyFont="1" applyBorder="1" applyAlignment="1">
      <alignment horizontal="center" vertical="center"/>
    </xf>
    <xf numFmtId="0" fontId="1" fillId="14" borderId="6" xfId="0" applyFont="1" applyFill="1" applyBorder="1" applyAlignment="1">
      <alignment horizontal="center"/>
    </xf>
    <xf numFmtId="0" fontId="1" fillId="0" borderId="53" xfId="0" applyFont="1" applyBorder="1" applyAlignment="1">
      <alignment vertical="center"/>
    </xf>
    <xf numFmtId="0" fontId="1" fillId="0" borderId="54" xfId="0" applyFont="1" applyBorder="1" applyAlignment="1">
      <alignment vertical="center"/>
    </xf>
    <xf numFmtId="0" fontId="1" fillId="0" borderId="19" xfId="0" applyFont="1" applyBorder="1" applyAlignment="1">
      <alignment vertical="center"/>
    </xf>
    <xf numFmtId="0" fontId="1" fillId="0" borderId="29" xfId="0" applyFont="1" applyBorder="1" applyAlignment="1">
      <alignment vertical="center"/>
    </xf>
    <xf numFmtId="0" fontId="1" fillId="6" borderId="31" xfId="0" applyFont="1" applyFill="1" applyBorder="1" applyAlignment="1">
      <alignment vertical="center"/>
    </xf>
    <xf numFmtId="0" fontId="1" fillId="6" borderId="32" xfId="0" applyFont="1" applyFill="1" applyBorder="1" applyAlignment="1">
      <alignment vertical="center"/>
    </xf>
    <xf numFmtId="0" fontId="3" fillId="15" borderId="36" xfId="0" applyFont="1" applyFill="1" applyBorder="1" applyAlignment="1">
      <alignment horizontal="center" vertical="center"/>
    </xf>
    <xf numFmtId="0" fontId="3" fillId="15" borderId="33" xfId="0" applyFont="1" applyFill="1" applyBorder="1" applyAlignment="1">
      <alignment vertical="center"/>
    </xf>
    <xf numFmtId="0" fontId="3" fillId="15" borderId="35" xfId="0" applyFont="1" applyFill="1" applyBorder="1" applyAlignment="1">
      <alignment vertical="center"/>
    </xf>
    <xf numFmtId="0" fontId="3" fillId="15" borderId="6" xfId="0" applyFont="1" applyFill="1" applyBorder="1" applyAlignment="1">
      <alignment horizontal="center"/>
    </xf>
    <xf numFmtId="0" fontId="7" fillId="0" borderId="25" xfId="0" applyFont="1" applyBorder="1" applyAlignment="1">
      <alignment vertical="center"/>
    </xf>
    <xf numFmtId="0" fontId="0" fillId="0" borderId="0" xfId="0" applyFont="1" applyAlignment="1">
      <alignment vertical="center"/>
    </xf>
    <xf numFmtId="0" fontId="7" fillId="0" borderId="30" xfId="0" applyFont="1" applyBorder="1" applyAlignment="1">
      <alignment vertical="center"/>
    </xf>
    <xf numFmtId="0" fontId="7" fillId="0" borderId="25" xfId="0" applyFont="1" applyFill="1" applyBorder="1" applyAlignment="1">
      <alignment vertical="center"/>
    </xf>
    <xf numFmtId="0" fontId="4" fillId="0" borderId="55" xfId="0" applyFont="1" applyFill="1" applyBorder="1" applyAlignment="1">
      <alignment vertical="center"/>
    </xf>
    <xf numFmtId="0" fontId="4" fillId="10" borderId="55" xfId="0" applyFont="1" applyFill="1" applyBorder="1" applyAlignment="1">
      <alignment vertical="center"/>
    </xf>
    <xf numFmtId="0" fontId="4" fillId="10" borderId="43" xfId="0" applyFont="1" applyFill="1" applyBorder="1" applyAlignment="1">
      <alignment vertical="center"/>
    </xf>
    <xf numFmtId="0" fontId="4" fillId="0" borderId="0" xfId="0" applyFont="1" applyAlignment="1">
      <alignment vertical="center"/>
    </xf>
    <xf numFmtId="0" fontId="1" fillId="5" borderId="6" xfId="0" applyFont="1" applyFill="1" applyBorder="1" applyAlignment="1">
      <alignment horizontal="center" vertical="center" textRotation="90"/>
    </xf>
    <xf numFmtId="0" fontId="1" fillId="5" borderId="6" xfId="0" applyFont="1" applyFill="1" applyBorder="1" applyAlignment="1">
      <alignment horizontal="justify" vertical="center" textRotation="90"/>
    </xf>
    <xf numFmtId="0" fontId="1" fillId="5" borderId="6" xfId="0" applyFont="1" applyFill="1" applyBorder="1" applyAlignment="1">
      <alignment horizontal="center" vertical="center"/>
    </xf>
    <xf numFmtId="3" fontId="1" fillId="10" borderId="26" xfId="0" applyNumberFormat="1" applyFont="1" applyFill="1" applyBorder="1" applyAlignment="1">
      <alignment vertical="center"/>
    </xf>
    <xf numFmtId="0" fontId="1" fillId="0" borderId="26" xfId="0" applyFont="1" applyBorder="1" applyAlignment="1">
      <alignment vertical="center"/>
    </xf>
    <xf numFmtId="0" fontId="1" fillId="6" borderId="26" xfId="0" applyFont="1" applyFill="1" applyBorder="1" applyAlignment="1">
      <alignment vertical="center"/>
    </xf>
    <xf numFmtId="0" fontId="1" fillId="10" borderId="19" xfId="0" applyFont="1" applyFill="1" applyBorder="1" applyAlignment="1">
      <alignment vertical="center"/>
    </xf>
    <xf numFmtId="0" fontId="1" fillId="6" borderId="19" xfId="0" applyFont="1" applyFill="1" applyBorder="1" applyAlignment="1">
      <alignment vertical="center"/>
    </xf>
    <xf numFmtId="0" fontId="1" fillId="10" borderId="31" xfId="0" applyFont="1" applyFill="1" applyBorder="1" applyAlignment="1">
      <alignment vertical="center"/>
    </xf>
    <xf numFmtId="0" fontId="1" fillId="0" borderId="31" xfId="0" applyFont="1" applyBorder="1" applyAlignment="1">
      <alignment vertical="center"/>
    </xf>
    <xf numFmtId="0" fontId="1" fillId="0" borderId="26" xfId="0" applyFont="1" applyFill="1" applyBorder="1" applyAlignment="1">
      <alignment vertical="center"/>
    </xf>
    <xf numFmtId="0" fontId="1" fillId="6" borderId="27" xfId="0" applyFont="1" applyFill="1" applyBorder="1" applyAlignment="1">
      <alignment vertical="center"/>
    </xf>
    <xf numFmtId="0" fontId="1" fillId="0" borderId="19" xfId="0" applyFont="1" applyFill="1" applyBorder="1" applyAlignment="1">
      <alignment vertical="center"/>
    </xf>
    <xf numFmtId="0" fontId="1" fillId="6" borderId="29" xfId="0" applyFont="1" applyFill="1" applyBorder="1" applyAlignment="1">
      <alignment vertical="center"/>
    </xf>
    <xf numFmtId="0" fontId="1" fillId="0" borderId="31" xfId="0" applyFont="1" applyFill="1" applyBorder="1" applyAlignment="1">
      <alignment vertical="center"/>
    </xf>
    <xf numFmtId="0" fontId="1" fillId="10" borderId="56" xfId="0" applyFont="1" applyFill="1" applyBorder="1" applyAlignment="1">
      <alignment vertical="center"/>
    </xf>
    <xf numFmtId="0" fontId="1" fillId="0" borderId="56" xfId="0" applyFont="1" applyBorder="1" applyAlignment="1">
      <alignment vertical="center"/>
    </xf>
    <xf numFmtId="0" fontId="1" fillId="6" borderId="56" xfId="0" applyFont="1" applyFill="1" applyBorder="1" applyAlignment="1">
      <alignment vertical="center"/>
    </xf>
    <xf numFmtId="0" fontId="1" fillId="6" borderId="57" xfId="0" applyFont="1" applyFill="1" applyBorder="1" applyAlignment="1">
      <alignment vertical="center"/>
    </xf>
    <xf numFmtId="0" fontId="1" fillId="16" borderId="6" xfId="0" applyFont="1" applyFill="1" applyBorder="1" applyAlignment="1">
      <alignment horizontal="center"/>
    </xf>
    <xf numFmtId="0" fontId="1" fillId="0" borderId="58" xfId="0" applyFont="1" applyBorder="1" applyAlignment="1">
      <alignment horizontal="justify" vertical="center"/>
    </xf>
    <xf numFmtId="0" fontId="1" fillId="0" borderId="55" xfId="0" applyFont="1" applyBorder="1" applyAlignment="1">
      <alignment horizontal="right" vertical="center"/>
    </xf>
    <xf numFmtId="0" fontId="1" fillId="6" borderId="55" xfId="0" applyFont="1" applyFill="1" applyBorder="1" applyAlignment="1">
      <alignment horizontal="right" vertical="center"/>
    </xf>
    <xf numFmtId="0" fontId="1" fillId="0" borderId="55" xfId="0" applyFont="1" applyFill="1" applyBorder="1" applyAlignment="1">
      <alignment horizontal="right" vertical="center"/>
    </xf>
    <xf numFmtId="0" fontId="1" fillId="6" borderId="43" xfId="0" applyFont="1" applyFill="1" applyBorder="1" applyAlignment="1">
      <alignment horizontal="right" vertical="center"/>
    </xf>
    <xf numFmtId="3" fontId="1" fillId="0" borderId="26" xfId="0" applyNumberFormat="1" applyFont="1" applyBorder="1" applyAlignment="1">
      <alignment horizontal="center"/>
    </xf>
    <xf numFmtId="3" fontId="1" fillId="0" borderId="27" xfId="0" applyNumberFormat="1" applyFont="1" applyBorder="1" applyAlignment="1">
      <alignment horizontal="center"/>
    </xf>
    <xf numFmtId="49" fontId="1" fillId="0" borderId="19" xfId="0" applyNumberFormat="1" applyFont="1" applyBorder="1" applyAlignment="1">
      <alignment horizontal="center" vertical="justify"/>
    </xf>
    <xf numFmtId="49" fontId="1" fillId="0" borderId="31" xfId="0" applyNumberFormat="1" applyFont="1" applyBorder="1" applyAlignment="1">
      <alignment horizontal="center" vertical="justify"/>
    </xf>
    <xf numFmtId="3" fontId="1" fillId="0" borderId="31" xfId="0" applyNumberFormat="1" applyFont="1" applyBorder="1" applyAlignment="1">
      <alignment horizontal="center"/>
    </xf>
    <xf numFmtId="3" fontId="1" fillId="0" borderId="32" xfId="0" applyNumberFormat="1" applyFont="1" applyBorder="1" applyAlignment="1">
      <alignment horizontal="center"/>
    </xf>
    <xf numFmtId="3" fontId="1" fillId="0" borderId="26" xfId="0" applyNumberFormat="1" applyFont="1" applyFill="1" applyBorder="1" applyAlignment="1">
      <alignment horizontal="center"/>
    </xf>
    <xf numFmtId="3" fontId="1" fillId="0" borderId="31" xfId="0" applyNumberFormat="1" applyFont="1" applyFill="1" applyBorder="1" applyAlignment="1">
      <alignment horizontal="center"/>
    </xf>
    <xf numFmtId="3" fontId="1" fillId="0" borderId="19" xfId="0" applyNumberFormat="1" applyFont="1" applyBorder="1" applyAlignment="1">
      <alignment horizontal="center"/>
    </xf>
    <xf numFmtId="3" fontId="1" fillId="0" borderId="29" xfId="0" applyNumberFormat="1" applyFont="1" applyBorder="1" applyAlignment="1">
      <alignment horizontal="center"/>
    </xf>
    <xf numFmtId="3" fontId="0" fillId="0" borderId="0" xfId="0" applyNumberFormat="1" applyFont="1"/>
    <xf numFmtId="0" fontId="9" fillId="0" borderId="19" xfId="0" applyFont="1" applyFill="1" applyBorder="1" applyAlignment="1">
      <alignment vertical="center"/>
    </xf>
    <xf numFmtId="49" fontId="1" fillId="0" borderId="6" xfId="0" applyNumberFormat="1" applyFont="1" applyBorder="1" applyAlignment="1">
      <alignment horizontal="center" vertical="center"/>
    </xf>
    <xf numFmtId="49" fontId="1" fillId="0" borderId="30" xfId="0" applyNumberFormat="1" applyFont="1" applyBorder="1" applyAlignment="1">
      <alignment horizontal="justify" vertical="justify"/>
    </xf>
    <xf numFmtId="3" fontId="1" fillId="0" borderId="19" xfId="0" applyNumberFormat="1" applyFont="1" applyBorder="1" applyAlignment="1">
      <alignment horizontal="center" vertical="center"/>
    </xf>
    <xf numFmtId="165" fontId="1" fillId="6" borderId="19" xfId="0" applyNumberFormat="1" applyFont="1" applyFill="1" applyBorder="1" applyAlignment="1">
      <alignment horizontal="center" vertical="center"/>
    </xf>
    <xf numFmtId="165" fontId="1" fillId="0" borderId="19" xfId="0" applyNumberFormat="1" applyFont="1" applyFill="1" applyBorder="1" applyAlignment="1">
      <alignment horizontal="center" vertical="center"/>
    </xf>
    <xf numFmtId="165" fontId="1" fillId="6" borderId="29" xfId="0" applyNumberFormat="1" applyFont="1" applyFill="1" applyBorder="1" applyAlignment="1">
      <alignment horizontal="center" vertical="center"/>
    </xf>
    <xf numFmtId="3" fontId="1" fillId="10" borderId="31" xfId="0" applyNumberFormat="1" applyFont="1" applyFill="1" applyBorder="1" applyAlignment="1">
      <alignment horizontal="center" vertical="center"/>
    </xf>
    <xf numFmtId="165" fontId="1" fillId="10" borderId="31" xfId="0" applyNumberFormat="1" applyFont="1" applyFill="1" applyBorder="1" applyAlignment="1">
      <alignment horizontal="center" vertical="center"/>
    </xf>
    <xf numFmtId="165" fontId="1" fillId="6" borderId="31" xfId="0" applyNumberFormat="1" applyFont="1" applyFill="1" applyBorder="1" applyAlignment="1">
      <alignment horizontal="center" vertical="center"/>
    </xf>
    <xf numFmtId="165" fontId="1" fillId="6" borderId="32" xfId="0" applyNumberFormat="1" applyFont="1" applyFill="1" applyBorder="1" applyAlignment="1">
      <alignment horizontal="center" vertical="center"/>
    </xf>
    <xf numFmtId="0" fontId="1" fillId="10" borderId="19" xfId="0" applyFont="1" applyFill="1" applyBorder="1" applyAlignment="1">
      <alignment horizontal="center"/>
    </xf>
    <xf numFmtId="165" fontId="3" fillId="0" borderId="19" xfId="0" applyNumberFormat="1" applyFont="1" applyBorder="1" applyAlignment="1">
      <alignment horizontal="center" vertical="center"/>
    </xf>
    <xf numFmtId="165" fontId="3" fillId="0" borderId="19" xfId="0" applyNumberFormat="1" applyFont="1" applyFill="1" applyBorder="1" applyAlignment="1">
      <alignment horizontal="center" vertical="center"/>
    </xf>
    <xf numFmtId="0" fontId="8" fillId="0" borderId="28" xfId="0" applyFont="1" applyFill="1" applyBorder="1" applyAlignment="1">
      <alignment horizontal="justify" vertical="center" wrapText="1"/>
    </xf>
    <xf numFmtId="2" fontId="4" fillId="10" borderId="31" xfId="0" applyNumberFormat="1" applyFont="1" applyFill="1" applyBorder="1" applyAlignment="1">
      <alignment vertical="center"/>
    </xf>
    <xf numFmtId="2" fontId="4" fillId="10" borderId="32" xfId="0" applyNumberFormat="1" applyFont="1" applyFill="1" applyBorder="1" applyAlignment="1">
      <alignment vertical="center"/>
    </xf>
    <xf numFmtId="2" fontId="4" fillId="10" borderId="26" xfId="0" applyNumberFormat="1" applyFont="1" applyFill="1" applyBorder="1" applyAlignment="1">
      <alignment vertical="center"/>
    </xf>
    <xf numFmtId="2" fontId="4" fillId="10" borderId="27" xfId="0" applyNumberFormat="1" applyFont="1" applyFill="1" applyBorder="1" applyAlignment="1">
      <alignment vertical="center"/>
    </xf>
    <xf numFmtId="49" fontId="1" fillId="0" borderId="15" xfId="0" applyNumberFormat="1" applyFont="1" applyBorder="1" applyAlignment="1">
      <alignment horizontal="justify" vertical="justify"/>
    </xf>
    <xf numFmtId="49" fontId="1" fillId="0" borderId="16" xfId="0" applyNumberFormat="1" applyFont="1" applyBorder="1" applyAlignment="1">
      <alignment horizontal="justify" vertical="justify"/>
    </xf>
    <xf numFmtId="49" fontId="1" fillId="0" borderId="18" xfId="0" applyNumberFormat="1" applyFont="1" applyBorder="1" applyAlignment="1">
      <alignment horizontal="justify" vertical="justify"/>
    </xf>
    <xf numFmtId="49" fontId="1" fillId="0" borderId="19" xfId="0" applyNumberFormat="1" applyFont="1" applyBorder="1" applyAlignment="1">
      <alignment horizontal="justify" vertical="justify"/>
    </xf>
    <xf numFmtId="0" fontId="2" fillId="2" borderId="0" xfId="0" applyFont="1" applyFill="1" applyAlignment="1">
      <alignment horizontal="center"/>
    </xf>
    <xf numFmtId="0" fontId="3" fillId="0" borderId="0" xfId="0" applyFont="1" applyAlignment="1">
      <alignment horizontal="right"/>
    </xf>
    <xf numFmtId="49" fontId="1" fillId="0" borderId="3" xfId="0" applyNumberFormat="1" applyFont="1" applyBorder="1" applyAlignment="1">
      <alignment horizontal="justify" vertical="center"/>
    </xf>
    <xf numFmtId="49" fontId="1" fillId="0" borderId="4" xfId="0" applyNumberFormat="1" applyFont="1" applyBorder="1" applyAlignment="1">
      <alignment horizontal="justify" vertical="center"/>
    </xf>
    <xf numFmtId="49" fontId="1" fillId="0" borderId="6" xfId="0" applyNumberFormat="1" applyFont="1" applyBorder="1" applyAlignment="1">
      <alignment horizontal="justify" vertical="center"/>
    </xf>
    <xf numFmtId="49" fontId="1" fillId="0" borderId="7" xfId="0" applyNumberFormat="1" applyFont="1" applyBorder="1" applyAlignment="1">
      <alignment horizontal="justify" vertical="center"/>
    </xf>
    <xf numFmtId="49" fontId="3" fillId="0" borderId="9" xfId="0" applyNumberFormat="1" applyFont="1" applyBorder="1" applyAlignment="1">
      <alignment horizontal="center" vertical="justify"/>
    </xf>
    <xf numFmtId="49" fontId="3" fillId="0" borderId="10" xfId="0" applyNumberFormat="1" applyFont="1" applyBorder="1" applyAlignment="1">
      <alignment horizontal="center" vertical="justify"/>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6" xfId="0" applyFont="1" applyFill="1" applyBorder="1" applyAlignment="1">
      <alignment horizontal="center" vertical="center" wrapText="1"/>
    </xf>
    <xf numFmtId="0" fontId="3" fillId="4" borderId="6" xfId="0" applyFont="1" applyFill="1" applyBorder="1" applyAlignment="1">
      <alignment horizontal="center"/>
    </xf>
    <xf numFmtId="49" fontId="1" fillId="0" borderId="21" xfId="0" applyNumberFormat="1" applyFont="1" applyBorder="1" applyAlignment="1">
      <alignment horizontal="justify" vertical="justify"/>
    </xf>
    <xf numFmtId="49" fontId="1" fillId="0" borderId="22" xfId="0" applyNumberFormat="1" applyFont="1" applyBorder="1" applyAlignment="1">
      <alignment horizontal="justify" vertical="justify"/>
    </xf>
    <xf numFmtId="49" fontId="1" fillId="0" borderId="24" xfId="0" applyNumberFormat="1" applyFont="1" applyBorder="1" applyAlignment="1">
      <alignment horizontal="left" vertical="justify"/>
    </xf>
    <xf numFmtId="0" fontId="3" fillId="3" borderId="6" xfId="0" applyFont="1" applyFill="1" applyBorder="1" applyAlignment="1">
      <alignment horizontal="center"/>
    </xf>
    <xf numFmtId="0" fontId="3" fillId="3" borderId="6" xfId="0" applyFont="1" applyFill="1" applyBorder="1" applyAlignment="1">
      <alignment horizontal="center" vertical="center"/>
    </xf>
    <xf numFmtId="0" fontId="3" fillId="7" borderId="33" xfId="0" applyFont="1" applyFill="1" applyBorder="1" applyAlignment="1">
      <alignment horizontal="center" wrapText="1"/>
    </xf>
    <xf numFmtId="0" fontId="3" fillId="7" borderId="34" xfId="0" applyFont="1" applyFill="1" applyBorder="1" applyAlignment="1">
      <alignment horizontal="center" wrapText="1"/>
    </xf>
    <xf numFmtId="0" fontId="3" fillId="7" borderId="35" xfId="0" applyFont="1" applyFill="1" applyBorder="1" applyAlignment="1">
      <alignment horizontal="center" wrapText="1"/>
    </xf>
    <xf numFmtId="0" fontId="3" fillId="7" borderId="33" xfId="0" applyFont="1" applyFill="1" applyBorder="1" applyAlignment="1">
      <alignment horizontal="center"/>
    </xf>
    <xf numFmtId="0" fontId="3" fillId="7" borderId="34" xfId="0" applyFont="1" applyFill="1" applyBorder="1" applyAlignment="1">
      <alignment horizontal="center"/>
    </xf>
    <xf numFmtId="0" fontId="3" fillId="7" borderId="35" xfId="0" applyFont="1" applyFill="1" applyBorder="1" applyAlignment="1">
      <alignment horizontal="center"/>
    </xf>
    <xf numFmtId="49" fontId="3" fillId="0" borderId="0" xfId="0" applyNumberFormat="1" applyFont="1" applyFill="1" applyBorder="1" applyAlignment="1"/>
    <xf numFmtId="0" fontId="3" fillId="5" borderId="33" xfId="0" applyFont="1" applyFill="1" applyBorder="1" applyAlignment="1">
      <alignment horizontal="center"/>
    </xf>
    <xf numFmtId="0" fontId="3" fillId="5" borderId="34" xfId="0" applyFont="1" applyFill="1" applyBorder="1" applyAlignment="1">
      <alignment horizontal="center"/>
    </xf>
    <xf numFmtId="0" fontId="3" fillId="5" borderId="35" xfId="0" applyFont="1" applyFill="1" applyBorder="1" applyAlignment="1">
      <alignment horizontal="center"/>
    </xf>
    <xf numFmtId="0" fontId="3" fillId="5" borderId="33"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36" xfId="0" applyFont="1" applyFill="1" applyBorder="1" applyAlignment="1">
      <alignment horizontal="center" vertical="center"/>
    </xf>
    <xf numFmtId="0" fontId="3" fillId="5" borderId="40" xfId="0" applyFont="1" applyFill="1" applyBorder="1" applyAlignment="1">
      <alignment horizontal="center" vertical="center"/>
    </xf>
    <xf numFmtId="0" fontId="3" fillId="8" borderId="33" xfId="0" applyFont="1" applyFill="1" applyBorder="1" applyAlignment="1">
      <alignment horizontal="center" wrapText="1"/>
    </xf>
    <xf numFmtId="0" fontId="3" fillId="8" borderId="34" xfId="0" applyFont="1" applyFill="1" applyBorder="1" applyAlignment="1">
      <alignment horizontal="center" wrapText="1"/>
    </xf>
    <xf numFmtId="0" fontId="3" fillId="8" borderId="35" xfId="0" applyFont="1" applyFill="1" applyBorder="1" applyAlignment="1">
      <alignment horizontal="center" wrapText="1"/>
    </xf>
    <xf numFmtId="0" fontId="3" fillId="8" borderId="33" xfId="0" applyFont="1" applyFill="1" applyBorder="1" applyAlignment="1">
      <alignment horizontal="center"/>
    </xf>
    <xf numFmtId="0" fontId="3" fillId="8" borderId="34" xfId="0" applyFont="1" applyFill="1" applyBorder="1" applyAlignment="1">
      <alignment horizontal="center"/>
    </xf>
    <xf numFmtId="0" fontId="3" fillId="8" borderId="35" xfId="0" applyFont="1" applyFill="1" applyBorder="1" applyAlignment="1">
      <alignment horizontal="center"/>
    </xf>
    <xf numFmtId="0" fontId="3" fillId="8" borderId="33" xfId="0" applyFont="1" applyFill="1" applyBorder="1" applyAlignment="1">
      <alignment horizontal="center" vertical="center"/>
    </xf>
    <xf numFmtId="0" fontId="3" fillId="8" borderId="34" xfId="0" applyFont="1" applyFill="1" applyBorder="1" applyAlignment="1">
      <alignment horizontal="center" vertical="center"/>
    </xf>
    <xf numFmtId="0" fontId="3" fillId="8" borderId="35" xfId="0" applyFont="1" applyFill="1" applyBorder="1" applyAlignment="1">
      <alignment horizontal="center" vertical="center"/>
    </xf>
    <xf numFmtId="0" fontId="3" fillId="0" borderId="39" xfId="0" applyFont="1" applyBorder="1" applyAlignment="1">
      <alignment vertical="top"/>
    </xf>
    <xf numFmtId="0" fontId="1" fillId="9" borderId="36" xfId="0" applyFont="1" applyFill="1" applyBorder="1" applyAlignment="1">
      <alignment horizontal="center" vertical="center" wrapText="1"/>
    </xf>
    <xf numFmtId="0" fontId="1" fillId="9" borderId="42" xfId="0" applyFont="1" applyFill="1" applyBorder="1" applyAlignment="1">
      <alignment horizontal="center" vertical="center" wrapText="1"/>
    </xf>
    <xf numFmtId="0" fontId="1" fillId="9" borderId="6" xfId="0" applyFont="1" applyFill="1" applyBorder="1" applyAlignment="1">
      <alignment horizontal="center" vertical="center"/>
    </xf>
    <xf numFmtId="0" fontId="0" fillId="0" borderId="6" xfId="0" applyFont="1" applyBorder="1" applyAlignment="1">
      <alignment horizontal="center" vertical="center"/>
    </xf>
    <xf numFmtId="0" fontId="1" fillId="9" borderId="33" xfId="0" applyFont="1" applyFill="1" applyBorder="1" applyAlignment="1">
      <alignment horizontal="center" vertical="center"/>
    </xf>
    <xf numFmtId="0" fontId="1" fillId="9" borderId="34" xfId="0" applyFont="1" applyFill="1" applyBorder="1" applyAlignment="1">
      <alignment horizontal="center" vertical="center"/>
    </xf>
    <xf numFmtId="0" fontId="1" fillId="9" borderId="35" xfId="0" applyFont="1" applyFill="1" applyBorder="1" applyAlignment="1">
      <alignment horizontal="center" vertical="center"/>
    </xf>
    <xf numFmtId="0" fontId="1" fillId="0" borderId="0" xfId="0" applyFont="1"/>
    <xf numFmtId="0" fontId="3" fillId="3" borderId="33" xfId="0" applyFont="1" applyFill="1" applyBorder="1" applyAlignment="1">
      <alignment horizontal="center" vertical="center"/>
    </xf>
    <xf numFmtId="0" fontId="3" fillId="3" borderId="34" xfId="0" applyFont="1" applyFill="1" applyBorder="1" applyAlignment="1">
      <alignment horizontal="center" vertical="center"/>
    </xf>
    <xf numFmtId="0" fontId="3" fillId="3" borderId="35" xfId="0" applyFont="1" applyFill="1" applyBorder="1" applyAlignment="1">
      <alignment horizontal="center" vertical="center"/>
    </xf>
    <xf numFmtId="0" fontId="1" fillId="3" borderId="6" xfId="0" applyFont="1" applyFill="1" applyBorder="1" applyAlignment="1">
      <alignment horizontal="justify" vertical="center"/>
    </xf>
    <xf numFmtId="0" fontId="1" fillId="3" borderId="38" xfId="0" applyFont="1" applyFill="1" applyBorder="1" applyAlignment="1">
      <alignment horizontal="center" vertical="center"/>
    </xf>
    <xf numFmtId="0" fontId="1" fillId="3" borderId="44" xfId="0" applyFont="1" applyFill="1" applyBorder="1" applyAlignment="1">
      <alignment horizontal="center" vertical="center"/>
    </xf>
    <xf numFmtId="0" fontId="1" fillId="3" borderId="33" xfId="0" applyFont="1" applyFill="1" applyBorder="1" applyAlignment="1">
      <alignment horizontal="center" vertical="center"/>
    </xf>
    <xf numFmtId="0" fontId="1" fillId="3" borderId="34" xfId="0" applyFont="1" applyFill="1" applyBorder="1" applyAlignment="1">
      <alignment horizontal="center" vertical="center"/>
    </xf>
    <xf numFmtId="0" fontId="1" fillId="9" borderId="36" xfId="0" applyFont="1" applyFill="1" applyBorder="1" applyAlignment="1">
      <alignment horizontal="center" vertical="center"/>
    </xf>
    <xf numFmtId="0" fontId="1" fillId="9" borderId="42" xfId="0" applyFont="1" applyFill="1" applyBorder="1" applyAlignment="1">
      <alignment horizontal="center" vertical="center"/>
    </xf>
    <xf numFmtId="0" fontId="3" fillId="0" borderId="37" xfId="0" applyFont="1" applyFill="1" applyBorder="1" applyAlignment="1">
      <alignment horizontal="left" vertical="justify"/>
    </xf>
    <xf numFmtId="0" fontId="3" fillId="0" borderId="0" xfId="0" applyFont="1" applyFill="1" applyBorder="1" applyAlignment="1">
      <alignment horizontal="left" vertical="justify"/>
    </xf>
    <xf numFmtId="0" fontId="3" fillId="11" borderId="6" xfId="0" applyFont="1" applyFill="1" applyBorder="1" applyAlignment="1">
      <alignment horizontal="center" vertical="justify"/>
    </xf>
    <xf numFmtId="0" fontId="3" fillId="11" borderId="38" xfId="0" applyFont="1" applyFill="1" applyBorder="1" applyAlignment="1">
      <alignment horizontal="center" vertical="center"/>
    </xf>
    <xf numFmtId="0" fontId="3" fillId="11" borderId="44" xfId="0" applyFont="1" applyFill="1" applyBorder="1" applyAlignment="1">
      <alignment horizontal="center" vertical="center"/>
    </xf>
    <xf numFmtId="0" fontId="3" fillId="11" borderId="33" xfId="0" applyFont="1" applyFill="1" applyBorder="1" applyAlignment="1">
      <alignment horizontal="center"/>
    </xf>
    <xf numFmtId="0" fontId="3" fillId="11" borderId="34" xfId="0" applyFont="1" applyFill="1" applyBorder="1" applyAlignment="1">
      <alignment horizontal="center"/>
    </xf>
    <xf numFmtId="0" fontId="3" fillId="12" borderId="36" xfId="0" applyFont="1" applyFill="1" applyBorder="1" applyAlignment="1">
      <alignment horizontal="center" vertical="center"/>
    </xf>
    <xf numFmtId="0" fontId="3" fillId="12" borderId="40" xfId="0" applyFont="1" applyFill="1" applyBorder="1" applyAlignment="1">
      <alignment horizontal="center" vertical="center"/>
    </xf>
    <xf numFmtId="0" fontId="3" fillId="12" borderId="42" xfId="0" applyFont="1" applyFill="1" applyBorder="1" applyAlignment="1">
      <alignment horizontal="center" vertical="center"/>
    </xf>
    <xf numFmtId="0" fontId="3" fillId="12" borderId="38" xfId="0" applyFont="1" applyFill="1" applyBorder="1" applyAlignment="1">
      <alignment horizontal="center" vertical="center"/>
    </xf>
    <xf numFmtId="0" fontId="3" fillId="12" borderId="39" xfId="0" applyFont="1" applyFill="1" applyBorder="1" applyAlignment="1">
      <alignment horizontal="center" vertical="center"/>
    </xf>
    <xf numFmtId="0" fontId="3" fillId="12" borderId="44" xfId="0" applyFont="1" applyFill="1" applyBorder="1" applyAlignment="1">
      <alignment horizontal="center" vertical="center"/>
    </xf>
    <xf numFmtId="0" fontId="3" fillId="12" borderId="33" xfId="0" applyFont="1" applyFill="1" applyBorder="1" applyAlignment="1">
      <alignment horizontal="center" vertical="center"/>
    </xf>
    <xf numFmtId="0" fontId="3" fillId="12" borderId="34" xfId="0" applyFont="1" applyFill="1" applyBorder="1" applyAlignment="1">
      <alignment horizontal="center" vertical="center"/>
    </xf>
    <xf numFmtId="0" fontId="3" fillId="12" borderId="6" xfId="0" applyFont="1" applyFill="1" applyBorder="1" applyAlignment="1">
      <alignment horizontal="center" vertical="center"/>
    </xf>
    <xf numFmtId="0" fontId="3" fillId="12" borderId="35"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6" xfId="0" applyFont="1" applyFill="1" applyBorder="1" applyAlignment="1">
      <alignment horizontal="center"/>
    </xf>
    <xf numFmtId="0" fontId="3" fillId="0" borderId="0" xfId="0" applyFont="1" applyBorder="1" applyAlignment="1">
      <alignment horizontal="justify" vertical="center" wrapText="1"/>
    </xf>
    <xf numFmtId="0" fontId="3" fillId="0" borderId="0" xfId="0" applyFont="1" applyBorder="1" applyAlignment="1">
      <alignment horizontal="left"/>
    </xf>
    <xf numFmtId="0" fontId="3" fillId="0" borderId="0" xfId="0" applyFont="1" applyBorder="1" applyAlignment="1">
      <alignment horizontal="left" wrapText="1"/>
    </xf>
    <xf numFmtId="0" fontId="6" fillId="0" borderId="0" xfId="0" applyFont="1" applyFill="1" applyBorder="1" applyAlignment="1">
      <alignment horizontal="left" vertical="center" wrapText="1"/>
    </xf>
    <xf numFmtId="3" fontId="1" fillId="10" borderId="50" xfId="0" applyNumberFormat="1" applyFont="1" applyFill="1" applyBorder="1" applyAlignment="1">
      <alignment horizontal="center"/>
    </xf>
    <xf numFmtId="3" fontId="1" fillId="10" borderId="51" xfId="0" applyNumberFormat="1" applyFont="1" applyFill="1" applyBorder="1" applyAlignment="1">
      <alignment horizontal="center"/>
    </xf>
    <xf numFmtId="3" fontId="1" fillId="10" borderId="52" xfId="0" applyNumberFormat="1" applyFont="1" applyFill="1" applyBorder="1" applyAlignment="1">
      <alignment horizontal="center"/>
    </xf>
    <xf numFmtId="3" fontId="1" fillId="0" borderId="46" xfId="0" applyNumberFormat="1" applyFont="1" applyBorder="1" applyAlignment="1">
      <alignment horizontal="center"/>
    </xf>
    <xf numFmtId="3" fontId="1" fillId="0" borderId="47" xfId="0" applyNumberFormat="1" applyFont="1" applyBorder="1" applyAlignment="1">
      <alignment horizontal="center"/>
    </xf>
    <xf numFmtId="3" fontId="1" fillId="0" borderId="26" xfId="0" applyNumberFormat="1" applyFont="1" applyBorder="1" applyAlignment="1">
      <alignment horizontal="center"/>
    </xf>
    <xf numFmtId="3" fontId="1" fillId="0" borderId="27" xfId="0" applyNumberFormat="1" applyFont="1" applyBorder="1" applyAlignment="1">
      <alignment horizontal="center"/>
    </xf>
    <xf numFmtId="0" fontId="1" fillId="0" borderId="6" xfId="0" applyFont="1" applyBorder="1" applyAlignment="1">
      <alignment horizontal="center"/>
    </xf>
    <xf numFmtId="0" fontId="3" fillId="14" borderId="36" xfId="0" applyFont="1" applyFill="1" applyBorder="1" applyAlignment="1">
      <alignment horizontal="justify" vertical="justify"/>
    </xf>
    <xf numFmtId="0" fontId="3" fillId="14" borderId="40" xfId="0" applyFont="1" applyFill="1" applyBorder="1" applyAlignment="1">
      <alignment horizontal="justify" vertical="justify"/>
    </xf>
    <xf numFmtId="0" fontId="1" fillId="14" borderId="6" xfId="0" applyFont="1" applyFill="1" applyBorder="1" applyAlignment="1">
      <alignment horizontal="center" vertical="center"/>
    </xf>
    <xf numFmtId="0" fontId="1" fillId="14" borderId="6" xfId="0" applyFont="1" applyFill="1" applyBorder="1" applyAlignment="1">
      <alignment horizontal="center"/>
    </xf>
    <xf numFmtId="0" fontId="1" fillId="8" borderId="33" xfId="0" applyFont="1" applyFill="1" applyBorder="1" applyAlignment="1">
      <alignment horizontal="center"/>
    </xf>
    <xf numFmtId="0" fontId="3" fillId="0" borderId="0" xfId="0" applyFont="1" applyBorder="1" applyAlignment="1">
      <alignment horizontal="justify" vertical="top"/>
    </xf>
    <xf numFmtId="0" fontId="3" fillId="5" borderId="42"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33" xfId="0" applyFont="1" applyFill="1" applyBorder="1" applyAlignment="1">
      <alignment horizontal="center"/>
    </xf>
    <xf numFmtId="0" fontId="1" fillId="5" borderId="34" xfId="0" applyFont="1" applyFill="1" applyBorder="1" applyAlignment="1">
      <alignment horizontal="center"/>
    </xf>
    <xf numFmtId="0" fontId="1" fillId="5" borderId="35" xfId="0" applyFont="1" applyFill="1" applyBorder="1" applyAlignment="1">
      <alignment horizontal="center"/>
    </xf>
    <xf numFmtId="0" fontId="3" fillId="15" borderId="6" xfId="0" applyFont="1" applyFill="1" applyBorder="1" applyAlignment="1">
      <alignment horizontal="justify" vertical="justify"/>
    </xf>
    <xf numFmtId="0" fontId="3" fillId="0" borderId="0" xfId="0" applyFont="1" applyBorder="1" applyAlignment="1">
      <alignment horizontal="center" vertical="center"/>
    </xf>
    <xf numFmtId="0" fontId="3" fillId="15" borderId="38" xfId="0" applyFont="1" applyFill="1" applyBorder="1" applyAlignment="1">
      <alignment horizontal="center" vertical="center"/>
    </xf>
    <xf numFmtId="0" fontId="3" fillId="15" borderId="44" xfId="0" applyFont="1" applyFill="1" applyBorder="1" applyAlignment="1">
      <alignment horizontal="center" vertical="center"/>
    </xf>
    <xf numFmtId="0" fontId="3" fillId="15" borderId="33" xfId="0" applyFont="1" applyFill="1" applyBorder="1" applyAlignment="1">
      <alignment horizontal="center" vertical="center"/>
    </xf>
    <xf numFmtId="0" fontId="3" fillId="15" borderId="34" xfId="0" applyFont="1" applyFill="1" applyBorder="1" applyAlignment="1">
      <alignment horizontal="center" vertical="center"/>
    </xf>
    <xf numFmtId="0" fontId="3" fillId="15" borderId="35" xfId="0" applyFont="1" applyFill="1" applyBorder="1" applyAlignment="1">
      <alignment horizontal="center" vertical="center"/>
    </xf>
    <xf numFmtId="0" fontId="1" fillId="5" borderId="42" xfId="0" applyFont="1" applyFill="1" applyBorder="1" applyAlignment="1">
      <alignment horizontal="center"/>
    </xf>
    <xf numFmtId="0" fontId="1" fillId="5" borderId="6" xfId="0" applyFont="1" applyFill="1" applyBorder="1" applyAlignment="1">
      <alignment horizontal="center"/>
    </xf>
    <xf numFmtId="0" fontId="1" fillId="16" borderId="6" xfId="0" applyFont="1" applyFill="1" applyBorder="1" applyAlignment="1">
      <alignment horizontal="center" vertical="center"/>
    </xf>
    <xf numFmtId="0" fontId="1" fillId="16" borderId="38" xfId="0" applyFont="1" applyFill="1" applyBorder="1" applyAlignment="1">
      <alignment horizontal="center" vertical="center"/>
    </xf>
    <xf numFmtId="0" fontId="1" fillId="16" borderId="44" xfId="0" applyFont="1" applyFill="1" applyBorder="1" applyAlignment="1">
      <alignment horizontal="center" vertical="center"/>
    </xf>
    <xf numFmtId="0" fontId="1" fillId="16" borderId="33" xfId="0" applyFont="1" applyFill="1" applyBorder="1" applyAlignment="1">
      <alignment horizontal="center" vertical="center"/>
    </xf>
    <xf numFmtId="0" fontId="1" fillId="16" borderId="34" xfId="0" applyFont="1" applyFill="1" applyBorder="1" applyAlignment="1">
      <alignment horizontal="center" vertical="center"/>
    </xf>
    <xf numFmtId="0" fontId="1" fillId="16" borderId="35"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154782</xdr:colOff>
      <xdr:row>129</xdr:row>
      <xdr:rowOff>250032</xdr:rowOff>
    </xdr:from>
    <xdr:to>
      <xdr:col>23</xdr:col>
      <xdr:colOff>133350</xdr:colOff>
      <xdr:row>129</xdr:row>
      <xdr:rowOff>250032</xdr:rowOff>
    </xdr:to>
    <xdr:sp macro="" textlink="">
      <xdr:nvSpPr>
        <xdr:cNvPr id="2" name="Text Box 22"/>
        <xdr:cNvSpPr txBox="1">
          <a:spLocks noChangeArrowheads="1"/>
        </xdr:cNvSpPr>
      </xdr:nvSpPr>
      <xdr:spPr bwMode="auto">
        <a:xfrm>
          <a:off x="19547682" y="27443907"/>
          <a:ext cx="2455068"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133</xdr:row>
      <xdr:rowOff>0</xdr:rowOff>
    </xdr:from>
    <xdr:to>
      <xdr:col>11</xdr:col>
      <xdr:colOff>133350</xdr:colOff>
      <xdr:row>133</xdr:row>
      <xdr:rowOff>0</xdr:rowOff>
    </xdr:to>
    <xdr:sp macro="" textlink="">
      <xdr:nvSpPr>
        <xdr:cNvPr id="3" name="Text Box 31"/>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133</xdr:row>
      <xdr:rowOff>0</xdr:rowOff>
    </xdr:from>
    <xdr:to>
      <xdr:col>11</xdr:col>
      <xdr:colOff>133350</xdr:colOff>
      <xdr:row>133</xdr:row>
      <xdr:rowOff>0</xdr:rowOff>
    </xdr:to>
    <xdr:sp macro="" textlink="">
      <xdr:nvSpPr>
        <xdr:cNvPr id="4" name="Text Box 32"/>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133</xdr:row>
      <xdr:rowOff>0</xdr:rowOff>
    </xdr:from>
    <xdr:to>
      <xdr:col>11</xdr:col>
      <xdr:colOff>133350</xdr:colOff>
      <xdr:row>133</xdr:row>
      <xdr:rowOff>0</xdr:rowOff>
    </xdr:to>
    <xdr:sp macro="" textlink="">
      <xdr:nvSpPr>
        <xdr:cNvPr id="5" name="Text Box 33"/>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133</xdr:row>
      <xdr:rowOff>0</xdr:rowOff>
    </xdr:from>
    <xdr:to>
      <xdr:col>11</xdr:col>
      <xdr:colOff>133350</xdr:colOff>
      <xdr:row>133</xdr:row>
      <xdr:rowOff>0</xdr:rowOff>
    </xdr:to>
    <xdr:sp macro="" textlink="">
      <xdr:nvSpPr>
        <xdr:cNvPr id="6" name="Text Box 34"/>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133</xdr:row>
      <xdr:rowOff>0</xdr:rowOff>
    </xdr:from>
    <xdr:to>
      <xdr:col>11</xdr:col>
      <xdr:colOff>133350</xdr:colOff>
      <xdr:row>133</xdr:row>
      <xdr:rowOff>0</xdr:rowOff>
    </xdr:to>
    <xdr:sp macro="" textlink="">
      <xdr:nvSpPr>
        <xdr:cNvPr id="7" name="Text Box 35"/>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133</xdr:row>
      <xdr:rowOff>0</xdr:rowOff>
    </xdr:from>
    <xdr:to>
      <xdr:col>11</xdr:col>
      <xdr:colOff>133350</xdr:colOff>
      <xdr:row>133</xdr:row>
      <xdr:rowOff>0</xdr:rowOff>
    </xdr:to>
    <xdr:sp macro="" textlink="">
      <xdr:nvSpPr>
        <xdr:cNvPr id="8" name="Text Box 36"/>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133</xdr:row>
      <xdr:rowOff>0</xdr:rowOff>
    </xdr:from>
    <xdr:to>
      <xdr:col>11</xdr:col>
      <xdr:colOff>133350</xdr:colOff>
      <xdr:row>133</xdr:row>
      <xdr:rowOff>0</xdr:rowOff>
    </xdr:to>
    <xdr:sp macro="" textlink="">
      <xdr:nvSpPr>
        <xdr:cNvPr id="9" name="Text Box 37"/>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133</xdr:row>
      <xdr:rowOff>0</xdr:rowOff>
    </xdr:from>
    <xdr:to>
      <xdr:col>11</xdr:col>
      <xdr:colOff>133350</xdr:colOff>
      <xdr:row>133</xdr:row>
      <xdr:rowOff>0</xdr:rowOff>
    </xdr:to>
    <xdr:sp macro="" textlink="">
      <xdr:nvSpPr>
        <xdr:cNvPr id="10" name="Text Box 38"/>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133</xdr:row>
      <xdr:rowOff>0</xdr:rowOff>
    </xdr:from>
    <xdr:to>
      <xdr:col>11</xdr:col>
      <xdr:colOff>133350</xdr:colOff>
      <xdr:row>133</xdr:row>
      <xdr:rowOff>0</xdr:rowOff>
    </xdr:to>
    <xdr:sp macro="" textlink="">
      <xdr:nvSpPr>
        <xdr:cNvPr id="11" name="Text Box 39"/>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7</xdr:col>
      <xdr:colOff>457200</xdr:colOff>
      <xdr:row>72</xdr:row>
      <xdr:rowOff>0</xdr:rowOff>
    </xdr:from>
    <xdr:to>
      <xdr:col>11</xdr:col>
      <xdr:colOff>0</xdr:colOff>
      <xdr:row>72</xdr:row>
      <xdr:rowOff>0</xdr:rowOff>
    </xdr:to>
    <xdr:sp macro="" textlink="">
      <xdr:nvSpPr>
        <xdr:cNvPr id="12" name="Text Box 88"/>
        <xdr:cNvSpPr txBox="1">
          <a:spLocks noChangeArrowheads="1"/>
        </xdr:cNvSpPr>
      </xdr:nvSpPr>
      <xdr:spPr bwMode="auto">
        <a:xfrm>
          <a:off x="9420225" y="15106650"/>
          <a:ext cx="23907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7</xdr:col>
      <xdr:colOff>457200</xdr:colOff>
      <xdr:row>72</xdr:row>
      <xdr:rowOff>0</xdr:rowOff>
    </xdr:from>
    <xdr:to>
      <xdr:col>11</xdr:col>
      <xdr:colOff>0</xdr:colOff>
      <xdr:row>72</xdr:row>
      <xdr:rowOff>0</xdr:rowOff>
    </xdr:to>
    <xdr:sp macro="" textlink="">
      <xdr:nvSpPr>
        <xdr:cNvPr id="13" name="Text Box 89"/>
        <xdr:cNvSpPr txBox="1">
          <a:spLocks noChangeArrowheads="1"/>
        </xdr:cNvSpPr>
      </xdr:nvSpPr>
      <xdr:spPr bwMode="auto">
        <a:xfrm>
          <a:off x="9420225" y="15106650"/>
          <a:ext cx="23907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7</xdr:col>
      <xdr:colOff>457200</xdr:colOff>
      <xdr:row>72</xdr:row>
      <xdr:rowOff>0</xdr:rowOff>
    </xdr:from>
    <xdr:to>
      <xdr:col>11</xdr:col>
      <xdr:colOff>0</xdr:colOff>
      <xdr:row>72</xdr:row>
      <xdr:rowOff>0</xdr:rowOff>
    </xdr:to>
    <xdr:sp macro="" textlink="">
      <xdr:nvSpPr>
        <xdr:cNvPr id="14" name="Text Box 90"/>
        <xdr:cNvSpPr txBox="1">
          <a:spLocks noChangeArrowheads="1"/>
        </xdr:cNvSpPr>
      </xdr:nvSpPr>
      <xdr:spPr bwMode="auto">
        <a:xfrm>
          <a:off x="9420225" y="15106650"/>
          <a:ext cx="23907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78</xdr:row>
      <xdr:rowOff>0</xdr:rowOff>
    </xdr:from>
    <xdr:to>
      <xdr:col>5</xdr:col>
      <xdr:colOff>0</xdr:colOff>
      <xdr:row>78</xdr:row>
      <xdr:rowOff>0</xdr:rowOff>
    </xdr:to>
    <xdr:sp macro="" textlink="">
      <xdr:nvSpPr>
        <xdr:cNvPr id="15" name="Text Box 85"/>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78</xdr:row>
      <xdr:rowOff>0</xdr:rowOff>
    </xdr:from>
    <xdr:to>
      <xdr:col>5</xdr:col>
      <xdr:colOff>0</xdr:colOff>
      <xdr:row>78</xdr:row>
      <xdr:rowOff>0</xdr:rowOff>
    </xdr:to>
    <xdr:sp macro="" textlink="">
      <xdr:nvSpPr>
        <xdr:cNvPr id="16" name="Text Box 86"/>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78</xdr:row>
      <xdr:rowOff>0</xdr:rowOff>
    </xdr:from>
    <xdr:to>
      <xdr:col>5</xdr:col>
      <xdr:colOff>0</xdr:colOff>
      <xdr:row>78</xdr:row>
      <xdr:rowOff>0</xdr:rowOff>
    </xdr:to>
    <xdr:sp macro="" textlink="">
      <xdr:nvSpPr>
        <xdr:cNvPr id="17" name="Text Box 87"/>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78</xdr:row>
      <xdr:rowOff>0</xdr:rowOff>
    </xdr:from>
    <xdr:to>
      <xdr:col>5</xdr:col>
      <xdr:colOff>0</xdr:colOff>
      <xdr:row>78</xdr:row>
      <xdr:rowOff>0</xdr:rowOff>
    </xdr:to>
    <xdr:sp macro="" textlink="">
      <xdr:nvSpPr>
        <xdr:cNvPr id="18" name="Text Box 88"/>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78</xdr:row>
      <xdr:rowOff>0</xdr:rowOff>
    </xdr:from>
    <xdr:to>
      <xdr:col>5</xdr:col>
      <xdr:colOff>0</xdr:colOff>
      <xdr:row>78</xdr:row>
      <xdr:rowOff>0</xdr:rowOff>
    </xdr:to>
    <xdr:sp macro="" textlink="">
      <xdr:nvSpPr>
        <xdr:cNvPr id="19" name="Text Box 89"/>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78</xdr:row>
      <xdr:rowOff>0</xdr:rowOff>
    </xdr:from>
    <xdr:to>
      <xdr:col>5</xdr:col>
      <xdr:colOff>0</xdr:colOff>
      <xdr:row>78</xdr:row>
      <xdr:rowOff>0</xdr:rowOff>
    </xdr:to>
    <xdr:sp macro="" textlink="">
      <xdr:nvSpPr>
        <xdr:cNvPr id="20" name="Text Box 90"/>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78</xdr:row>
      <xdr:rowOff>0</xdr:rowOff>
    </xdr:from>
    <xdr:to>
      <xdr:col>5</xdr:col>
      <xdr:colOff>0</xdr:colOff>
      <xdr:row>78</xdr:row>
      <xdr:rowOff>0</xdr:rowOff>
    </xdr:to>
    <xdr:sp macro="" textlink="">
      <xdr:nvSpPr>
        <xdr:cNvPr id="21" name="Text Box 91"/>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78</xdr:row>
      <xdr:rowOff>0</xdr:rowOff>
    </xdr:from>
    <xdr:to>
      <xdr:col>5</xdr:col>
      <xdr:colOff>0</xdr:colOff>
      <xdr:row>78</xdr:row>
      <xdr:rowOff>0</xdr:rowOff>
    </xdr:to>
    <xdr:sp macro="" textlink="">
      <xdr:nvSpPr>
        <xdr:cNvPr id="22" name="Text Box 92"/>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78</xdr:row>
      <xdr:rowOff>0</xdr:rowOff>
    </xdr:from>
    <xdr:to>
      <xdr:col>5</xdr:col>
      <xdr:colOff>0</xdr:colOff>
      <xdr:row>78</xdr:row>
      <xdr:rowOff>0</xdr:rowOff>
    </xdr:to>
    <xdr:sp macro="" textlink="">
      <xdr:nvSpPr>
        <xdr:cNvPr id="23" name="Text Box 93"/>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E315"/>
  <sheetViews>
    <sheetView tabSelected="1" topLeftCell="A2" zoomScale="90" zoomScaleNormal="90" zoomScaleSheetLayoutView="70" zoomScalePageLayoutView="70" workbookViewId="0">
      <selection activeCell="B64" sqref="B64:G64"/>
    </sheetView>
  </sheetViews>
  <sheetFormatPr baseColWidth="10" defaultColWidth="7.625" defaultRowHeight="16.5" x14ac:dyDescent="0.3"/>
  <cols>
    <col min="1" max="1" width="57.625" style="1" customWidth="1"/>
    <col min="2" max="2" width="11" style="1" customWidth="1"/>
    <col min="3" max="3" width="10.25" style="1" customWidth="1"/>
    <col min="4" max="4" width="8.375" style="1" customWidth="1"/>
    <col min="5" max="5" width="9.25" style="1" bestFit="1" customWidth="1"/>
    <col min="6" max="6" width="10.375" style="1" bestFit="1" customWidth="1"/>
    <col min="7" max="7" width="10.75" style="1" bestFit="1" customWidth="1"/>
    <col min="8" max="8" width="8" style="1" bestFit="1" customWidth="1"/>
    <col min="9" max="9" width="9.375" style="1" customWidth="1"/>
    <col min="10" max="10" width="9.75" style="1" customWidth="1"/>
    <col min="11" max="11" width="10.25" style="1" customWidth="1"/>
    <col min="12" max="12" width="9.75" style="1" customWidth="1"/>
    <col min="13" max="13" width="10.5" style="1" customWidth="1"/>
    <col min="14" max="14" width="9.5" style="1" customWidth="1"/>
    <col min="15" max="15" width="8.625" style="1" bestFit="1" customWidth="1"/>
    <col min="16" max="16" width="11.625" style="1" customWidth="1"/>
    <col min="17" max="17" width="10.25" style="1" bestFit="1" customWidth="1"/>
    <col min="18" max="18" width="14.625" style="1" bestFit="1" customWidth="1"/>
    <col min="19" max="19" width="11.375" style="1" bestFit="1" customWidth="1"/>
    <col min="20" max="20" width="13.25" style="1" customWidth="1"/>
    <col min="21" max="21" width="12.25" style="1" customWidth="1"/>
    <col min="22" max="23" width="10.125" style="1" customWidth="1"/>
    <col min="24" max="24" width="9.625" style="1" customWidth="1"/>
    <col min="25" max="25" width="10.625" style="1" customWidth="1"/>
    <col min="26" max="28" width="8.875" style="1" customWidth="1"/>
    <col min="29" max="29" width="5.875" style="1" customWidth="1"/>
    <col min="30" max="30" width="8.625" style="1" customWidth="1"/>
    <col min="31" max="31" width="6.625" style="1" customWidth="1"/>
    <col min="32" max="33" width="5" style="1" customWidth="1"/>
    <col min="34" max="16384" width="7.625" style="1"/>
  </cols>
  <sheetData>
    <row r="3" spans="1:24" x14ac:dyDescent="0.3">
      <c r="B3" s="299" t="s">
        <v>0</v>
      </c>
      <c r="C3" s="299"/>
      <c r="D3" s="299"/>
      <c r="E3" s="299"/>
      <c r="F3" s="299"/>
      <c r="G3" s="299"/>
      <c r="H3" s="299"/>
      <c r="I3" s="299"/>
      <c r="J3" s="299"/>
      <c r="K3" s="299"/>
      <c r="L3" s="299"/>
      <c r="M3" s="299"/>
      <c r="N3" s="299"/>
      <c r="O3" s="299"/>
      <c r="P3" s="299"/>
      <c r="Q3" s="299"/>
      <c r="R3" s="299"/>
      <c r="S3" s="299"/>
    </row>
    <row r="5" spans="1:24" x14ac:dyDescent="0.3">
      <c r="C5" s="300" t="s">
        <v>1</v>
      </c>
      <c r="D5" s="300"/>
      <c r="E5" s="300"/>
      <c r="F5" s="300"/>
      <c r="G5" s="300"/>
      <c r="H5" s="2" t="s">
        <v>214</v>
      </c>
      <c r="I5" s="3"/>
      <c r="J5" s="3"/>
      <c r="K5" s="3"/>
      <c r="L5" s="3"/>
      <c r="M5" s="3"/>
      <c r="N5" s="3"/>
      <c r="O5" s="3"/>
      <c r="P5" s="3"/>
      <c r="Q5" s="3"/>
      <c r="R5" s="3"/>
      <c r="S5" s="3"/>
      <c r="T5" s="3"/>
      <c r="U5" s="3"/>
      <c r="V5" s="4"/>
      <c r="W5" s="4"/>
      <c r="X5" s="4"/>
    </row>
    <row r="6" spans="1:24" ht="17.25" thickBot="1" x14ac:dyDescent="0.35"/>
    <row r="7" spans="1:24" ht="17.25" thickTop="1" x14ac:dyDescent="0.3">
      <c r="A7" s="5" t="s">
        <v>2</v>
      </c>
      <c r="B7" s="301" t="s">
        <v>240</v>
      </c>
      <c r="C7" s="301"/>
      <c r="D7" s="301"/>
      <c r="E7" s="301"/>
      <c r="F7" s="301"/>
      <c r="G7" s="301"/>
      <c r="H7" s="301"/>
      <c r="I7" s="301"/>
      <c r="J7" s="301"/>
      <c r="K7" s="301"/>
      <c r="L7" s="301"/>
      <c r="M7" s="301"/>
      <c r="N7" s="301"/>
      <c r="O7" s="301"/>
      <c r="P7" s="301"/>
      <c r="Q7" s="302"/>
    </row>
    <row r="8" spans="1:24" x14ac:dyDescent="0.3">
      <c r="A8" s="6" t="s">
        <v>3</v>
      </c>
      <c r="B8" s="303" t="s">
        <v>215</v>
      </c>
      <c r="C8" s="303"/>
      <c r="D8" s="303"/>
      <c r="E8" s="303"/>
      <c r="F8" s="303"/>
      <c r="G8" s="303"/>
      <c r="H8" s="303"/>
      <c r="I8" s="303"/>
      <c r="J8" s="303"/>
      <c r="K8" s="303"/>
      <c r="L8" s="303"/>
      <c r="M8" s="303"/>
      <c r="N8" s="303"/>
      <c r="O8" s="303"/>
      <c r="P8" s="303"/>
      <c r="Q8" s="304"/>
    </row>
    <row r="9" spans="1:24" ht="17.25" thickBot="1" x14ac:dyDescent="0.35">
      <c r="A9" s="7" t="s">
        <v>4</v>
      </c>
      <c r="B9" s="305"/>
      <c r="C9" s="305"/>
      <c r="D9" s="305"/>
      <c r="E9" s="305"/>
      <c r="F9" s="305"/>
      <c r="G9" s="305"/>
      <c r="H9" s="305"/>
      <c r="I9" s="305"/>
      <c r="J9" s="305"/>
      <c r="K9" s="305"/>
      <c r="L9" s="305"/>
      <c r="M9" s="305"/>
      <c r="N9" s="305"/>
      <c r="O9" s="305"/>
      <c r="P9" s="305"/>
      <c r="Q9" s="306"/>
    </row>
    <row r="10" spans="1:24" ht="17.25" thickTop="1" x14ac:dyDescent="0.3">
      <c r="A10" s="8"/>
      <c r="B10" s="9"/>
      <c r="C10" s="9"/>
      <c r="D10" s="9"/>
      <c r="E10" s="9"/>
      <c r="F10" s="9"/>
      <c r="G10" s="9"/>
      <c r="H10" s="9"/>
      <c r="I10" s="9"/>
      <c r="J10" s="9"/>
      <c r="K10" s="9"/>
      <c r="L10" s="9"/>
      <c r="M10" s="9"/>
      <c r="N10" s="9"/>
      <c r="O10" s="9"/>
      <c r="P10" s="9"/>
      <c r="Q10" s="9"/>
    </row>
    <row r="11" spans="1:24" x14ac:dyDescent="0.3">
      <c r="A11" s="10" t="s">
        <v>5</v>
      </c>
      <c r="B11" s="277" t="s">
        <v>216</v>
      </c>
      <c r="C11" s="12"/>
      <c r="D11" s="12"/>
      <c r="E11" s="12"/>
      <c r="F11" s="12"/>
      <c r="G11" s="12"/>
      <c r="H11" s="12"/>
      <c r="I11" s="12"/>
      <c r="J11" s="12"/>
      <c r="K11" s="12"/>
      <c r="L11" s="12"/>
      <c r="M11" s="12"/>
      <c r="N11" s="12"/>
      <c r="O11" s="12"/>
      <c r="P11" s="12"/>
      <c r="Q11" s="12"/>
    </row>
    <row r="12" spans="1:24" ht="36.75" customHeight="1" x14ac:dyDescent="0.3">
      <c r="A12" s="10" t="s">
        <v>6</v>
      </c>
      <c r="B12" s="11"/>
      <c r="C12" s="12"/>
      <c r="D12" s="12"/>
      <c r="E12" s="12"/>
      <c r="F12" s="12"/>
      <c r="G12" s="12"/>
      <c r="H12" s="12"/>
      <c r="I12" s="12"/>
      <c r="J12" s="12"/>
      <c r="K12" s="12"/>
      <c r="L12" s="12"/>
      <c r="M12" s="12"/>
      <c r="N12" s="12"/>
      <c r="O12" s="12"/>
      <c r="P12" s="12"/>
      <c r="Q12" s="12"/>
    </row>
    <row r="13" spans="1:24" ht="17.25" thickBot="1" x14ac:dyDescent="0.35">
      <c r="A13" s="13"/>
      <c r="B13" s="12"/>
      <c r="C13" s="12"/>
      <c r="D13" s="12"/>
      <c r="E13" s="12"/>
      <c r="F13" s="12"/>
      <c r="G13" s="12"/>
      <c r="H13" s="12"/>
      <c r="I13" s="12"/>
      <c r="J13" s="12"/>
      <c r="K13" s="12"/>
      <c r="L13" s="12"/>
      <c r="M13" s="12"/>
      <c r="N13" s="12"/>
      <c r="O13" s="12"/>
      <c r="P13" s="12"/>
      <c r="Q13" s="12"/>
    </row>
    <row r="14" spans="1:24" ht="52.5" customHeight="1" thickBot="1" x14ac:dyDescent="0.35">
      <c r="A14" s="307" t="s">
        <v>7</v>
      </c>
      <c r="B14" s="308"/>
      <c r="C14" s="308"/>
      <c r="D14" s="308"/>
      <c r="E14" s="308"/>
      <c r="F14" s="308"/>
      <c r="G14" s="308"/>
      <c r="H14" s="308"/>
      <c r="I14" s="308"/>
      <c r="J14" s="308"/>
      <c r="K14" s="308"/>
      <c r="L14" s="308"/>
      <c r="M14" s="308"/>
      <c r="N14" s="308"/>
      <c r="O14" s="308"/>
      <c r="P14" s="308"/>
      <c r="Q14" s="309"/>
      <c r="R14" s="14" t="s">
        <v>8</v>
      </c>
      <c r="S14" s="14" t="s">
        <v>9</v>
      </c>
      <c r="T14" s="15" t="s">
        <v>10</v>
      </c>
    </row>
    <row r="15" spans="1:24" x14ac:dyDescent="0.3">
      <c r="A15" s="295" t="s">
        <v>217</v>
      </c>
      <c r="B15" s="296"/>
      <c r="C15" s="296"/>
      <c r="D15" s="296"/>
      <c r="E15" s="296"/>
      <c r="F15" s="296"/>
      <c r="G15" s="296"/>
      <c r="H15" s="296"/>
      <c r="I15" s="296"/>
      <c r="J15" s="296"/>
      <c r="K15" s="296"/>
      <c r="L15" s="296"/>
      <c r="M15" s="296"/>
      <c r="N15" s="296"/>
      <c r="O15" s="296"/>
      <c r="P15" s="296"/>
      <c r="Q15" s="296"/>
      <c r="R15" s="16"/>
      <c r="S15" s="16"/>
      <c r="T15" s="17"/>
    </row>
    <row r="16" spans="1:24" x14ac:dyDescent="0.3">
      <c r="A16" s="297" t="s">
        <v>236</v>
      </c>
      <c r="B16" s="298"/>
      <c r="C16" s="298"/>
      <c r="D16" s="298"/>
      <c r="E16" s="298"/>
      <c r="F16" s="298"/>
      <c r="G16" s="298"/>
      <c r="H16" s="298"/>
      <c r="I16" s="298"/>
      <c r="J16" s="298"/>
      <c r="K16" s="298"/>
      <c r="L16" s="298"/>
      <c r="M16" s="298"/>
      <c r="N16" s="298"/>
      <c r="O16" s="298"/>
      <c r="P16" s="298"/>
      <c r="Q16" s="298"/>
      <c r="R16" s="18"/>
      <c r="S16" s="18"/>
      <c r="T16" s="19"/>
    </row>
    <row r="17" spans="1:21" x14ac:dyDescent="0.3">
      <c r="A17" s="297"/>
      <c r="B17" s="298"/>
      <c r="C17" s="298"/>
      <c r="D17" s="298"/>
      <c r="E17" s="298"/>
      <c r="F17" s="298"/>
      <c r="G17" s="298"/>
      <c r="H17" s="298"/>
      <c r="I17" s="298"/>
      <c r="J17" s="298"/>
      <c r="K17" s="298"/>
      <c r="L17" s="298"/>
      <c r="M17" s="298"/>
      <c r="N17" s="298"/>
      <c r="O17" s="298"/>
      <c r="P17" s="298"/>
      <c r="Q17" s="298"/>
      <c r="R17" s="18"/>
      <c r="S17" s="18"/>
      <c r="T17" s="19"/>
    </row>
    <row r="18" spans="1:21" x14ac:dyDescent="0.3">
      <c r="A18" s="297"/>
      <c r="B18" s="298"/>
      <c r="C18" s="298"/>
      <c r="D18" s="298"/>
      <c r="E18" s="298"/>
      <c r="F18" s="298"/>
      <c r="G18" s="298"/>
      <c r="H18" s="298"/>
      <c r="I18" s="298"/>
      <c r="J18" s="298"/>
      <c r="K18" s="298"/>
      <c r="L18" s="298"/>
      <c r="M18" s="298"/>
      <c r="N18" s="298"/>
      <c r="O18" s="298"/>
      <c r="P18" s="298"/>
      <c r="Q18" s="298"/>
      <c r="R18" s="18"/>
      <c r="S18" s="18"/>
      <c r="T18" s="19"/>
    </row>
    <row r="19" spans="1:21" x14ac:dyDescent="0.3">
      <c r="A19" s="297"/>
      <c r="B19" s="298"/>
      <c r="C19" s="298"/>
      <c r="D19" s="298"/>
      <c r="E19" s="298"/>
      <c r="F19" s="298"/>
      <c r="G19" s="298"/>
      <c r="H19" s="298"/>
      <c r="I19" s="298"/>
      <c r="J19" s="298"/>
      <c r="K19" s="298"/>
      <c r="L19" s="298"/>
      <c r="M19" s="298"/>
      <c r="N19" s="298"/>
      <c r="O19" s="298"/>
      <c r="P19" s="298"/>
      <c r="Q19" s="298"/>
      <c r="R19" s="18"/>
      <c r="S19" s="18"/>
      <c r="T19" s="19"/>
    </row>
    <row r="20" spans="1:21" x14ac:dyDescent="0.3">
      <c r="A20" s="297"/>
      <c r="B20" s="298"/>
      <c r="C20" s="298"/>
      <c r="D20" s="298"/>
      <c r="E20" s="298"/>
      <c r="F20" s="298"/>
      <c r="G20" s="298"/>
      <c r="H20" s="298"/>
      <c r="I20" s="298"/>
      <c r="J20" s="298"/>
      <c r="K20" s="298"/>
      <c r="L20" s="298"/>
      <c r="M20" s="298"/>
      <c r="N20" s="298"/>
      <c r="O20" s="298"/>
      <c r="P20" s="298"/>
      <c r="Q20" s="298"/>
      <c r="R20" s="18"/>
      <c r="S20" s="18"/>
      <c r="T20" s="19"/>
    </row>
    <row r="21" spans="1:21" x14ac:dyDescent="0.3">
      <c r="A21" s="297"/>
      <c r="B21" s="298"/>
      <c r="C21" s="298"/>
      <c r="D21" s="298"/>
      <c r="E21" s="298"/>
      <c r="F21" s="298"/>
      <c r="G21" s="298"/>
      <c r="H21" s="298"/>
      <c r="I21" s="298"/>
      <c r="J21" s="298"/>
      <c r="K21" s="298"/>
      <c r="L21" s="298"/>
      <c r="M21" s="298"/>
      <c r="N21" s="298"/>
      <c r="O21" s="298"/>
      <c r="P21" s="298"/>
      <c r="Q21" s="298"/>
      <c r="R21" s="18"/>
      <c r="S21" s="18"/>
      <c r="T21" s="19"/>
    </row>
    <row r="22" spans="1:21" x14ac:dyDescent="0.3">
      <c r="A22" s="297"/>
      <c r="B22" s="298"/>
      <c r="C22" s="298"/>
      <c r="D22" s="298"/>
      <c r="E22" s="298"/>
      <c r="F22" s="298"/>
      <c r="G22" s="298"/>
      <c r="H22" s="298"/>
      <c r="I22" s="298"/>
      <c r="J22" s="298"/>
      <c r="K22" s="298"/>
      <c r="L22" s="298"/>
      <c r="M22" s="298"/>
      <c r="N22" s="298"/>
      <c r="O22" s="298"/>
      <c r="P22" s="298"/>
      <c r="Q22" s="298"/>
      <c r="R22" s="18"/>
      <c r="S22" s="18"/>
      <c r="T22" s="19"/>
    </row>
    <row r="23" spans="1:21" ht="17.25" thickBot="1" x14ac:dyDescent="0.35">
      <c r="A23" s="312"/>
      <c r="B23" s="313"/>
      <c r="C23" s="313"/>
      <c r="D23" s="313"/>
      <c r="E23" s="313"/>
      <c r="F23" s="313"/>
      <c r="G23" s="313"/>
      <c r="H23" s="313"/>
      <c r="I23" s="313"/>
      <c r="J23" s="313"/>
      <c r="K23" s="313"/>
      <c r="L23" s="313"/>
      <c r="M23" s="313"/>
      <c r="N23" s="313"/>
      <c r="O23" s="313"/>
      <c r="P23" s="313"/>
      <c r="Q23" s="313"/>
      <c r="R23" s="20"/>
      <c r="S23" s="20"/>
      <c r="T23" s="21"/>
    </row>
    <row r="24" spans="1:21" x14ac:dyDescent="0.3">
      <c r="A24" s="314" t="s">
        <v>11</v>
      </c>
      <c r="B24" s="314"/>
      <c r="C24" s="314"/>
      <c r="D24" s="314"/>
      <c r="E24" s="314"/>
      <c r="F24" s="314"/>
      <c r="G24" s="314"/>
      <c r="H24" s="314"/>
      <c r="I24" s="314"/>
      <c r="J24" s="314"/>
      <c r="K24" s="314"/>
      <c r="L24" s="314"/>
      <c r="M24" s="314"/>
      <c r="N24" s="314"/>
      <c r="O24" s="314"/>
      <c r="P24" s="314"/>
      <c r="Q24" s="314"/>
      <c r="R24" s="314"/>
      <c r="S24" s="314"/>
      <c r="T24" s="314"/>
    </row>
    <row r="26" spans="1:21" x14ac:dyDescent="0.3">
      <c r="A26" s="310" t="s">
        <v>12</v>
      </c>
      <c r="B26" s="310" t="s">
        <v>13</v>
      </c>
      <c r="C26" s="310" t="s">
        <v>14</v>
      </c>
      <c r="D26" s="310" t="s">
        <v>15</v>
      </c>
      <c r="E26" s="315" t="s">
        <v>16</v>
      </c>
      <c r="F26" s="315"/>
      <c r="G26" s="315"/>
      <c r="H26" s="315"/>
      <c r="I26" s="315"/>
      <c r="J26" s="310" t="s">
        <v>17</v>
      </c>
      <c r="K26" s="316" t="s">
        <v>18</v>
      </c>
      <c r="L26" s="316"/>
      <c r="M26" s="316"/>
      <c r="N26" s="310" t="s">
        <v>19</v>
      </c>
      <c r="O26" s="311" t="s">
        <v>20</v>
      </c>
      <c r="P26" s="311"/>
      <c r="Q26" s="311"/>
      <c r="R26" s="311"/>
      <c r="S26" s="310" t="s">
        <v>21</v>
      </c>
      <c r="T26" s="310" t="s">
        <v>22</v>
      </c>
      <c r="U26" s="310" t="s">
        <v>10</v>
      </c>
    </row>
    <row r="27" spans="1:21" x14ac:dyDescent="0.3">
      <c r="A27" s="310"/>
      <c r="B27" s="310"/>
      <c r="C27" s="310"/>
      <c r="D27" s="310"/>
      <c r="E27" s="310" t="s">
        <v>23</v>
      </c>
      <c r="F27" s="310" t="s">
        <v>24</v>
      </c>
      <c r="G27" s="310" t="s">
        <v>25</v>
      </c>
      <c r="H27" s="310" t="s">
        <v>26</v>
      </c>
      <c r="I27" s="310" t="s">
        <v>27</v>
      </c>
      <c r="J27" s="310"/>
      <c r="K27" s="316"/>
      <c r="L27" s="316"/>
      <c r="M27" s="316"/>
      <c r="N27" s="310"/>
      <c r="O27" s="311" t="s">
        <v>28</v>
      </c>
      <c r="P27" s="311"/>
      <c r="Q27" s="311" t="s">
        <v>29</v>
      </c>
      <c r="R27" s="311"/>
      <c r="S27" s="310"/>
      <c r="T27" s="310"/>
      <c r="U27" s="310"/>
    </row>
    <row r="28" spans="1:21" ht="39.75" customHeight="1" x14ac:dyDescent="0.3">
      <c r="A28" s="310"/>
      <c r="B28" s="310"/>
      <c r="C28" s="310"/>
      <c r="D28" s="310"/>
      <c r="E28" s="310" t="s">
        <v>23</v>
      </c>
      <c r="F28" s="310" t="s">
        <v>24</v>
      </c>
      <c r="G28" s="310" t="s">
        <v>25</v>
      </c>
      <c r="H28" s="310" t="s">
        <v>30</v>
      </c>
      <c r="I28" s="310" t="s">
        <v>27</v>
      </c>
      <c r="J28" s="310"/>
      <c r="K28" s="22" t="s">
        <v>31</v>
      </c>
      <c r="L28" s="22" t="s">
        <v>32</v>
      </c>
      <c r="M28" s="22" t="s">
        <v>33</v>
      </c>
      <c r="N28" s="310"/>
      <c r="O28" s="23" t="s">
        <v>34</v>
      </c>
      <c r="P28" s="23" t="s">
        <v>35</v>
      </c>
      <c r="Q28" s="23" t="s">
        <v>36</v>
      </c>
      <c r="R28" s="23" t="s">
        <v>37</v>
      </c>
      <c r="S28" s="310"/>
      <c r="T28" s="310"/>
      <c r="U28" s="310"/>
    </row>
    <row r="29" spans="1:21" x14ac:dyDescent="0.3">
      <c r="A29" s="24" t="s">
        <v>218</v>
      </c>
      <c r="B29" s="25"/>
      <c r="C29" s="27"/>
      <c r="D29" s="27" t="s">
        <v>231</v>
      </c>
      <c r="E29" s="26"/>
      <c r="F29" s="27">
        <v>1</v>
      </c>
      <c r="G29" s="27"/>
      <c r="H29" s="27"/>
      <c r="I29" s="27"/>
      <c r="J29" s="27"/>
      <c r="K29" s="27" t="s">
        <v>216</v>
      </c>
      <c r="L29" s="27"/>
      <c r="M29" s="27"/>
      <c r="N29" s="27" t="s">
        <v>216</v>
      </c>
      <c r="O29" s="26"/>
      <c r="P29" s="26"/>
      <c r="Q29" s="26"/>
      <c r="R29" s="26"/>
      <c r="S29" s="26" t="s">
        <v>234</v>
      </c>
      <c r="T29" s="26" t="s">
        <v>234</v>
      </c>
      <c r="U29" s="28" t="s">
        <v>238</v>
      </c>
    </row>
    <row r="30" spans="1:21" x14ac:dyDescent="0.3">
      <c r="A30" s="29" t="s">
        <v>219</v>
      </c>
      <c r="B30" s="30"/>
      <c r="C30" s="31"/>
      <c r="D30" s="31" t="s">
        <v>231</v>
      </c>
      <c r="E30" s="18"/>
      <c r="F30" s="31">
        <v>1</v>
      </c>
      <c r="G30" s="31"/>
      <c r="H30" s="31"/>
      <c r="I30" s="31"/>
      <c r="J30" s="31"/>
      <c r="K30" s="31" t="s">
        <v>216</v>
      </c>
      <c r="L30" s="31"/>
      <c r="M30" s="31"/>
      <c r="N30" s="31" t="s">
        <v>216</v>
      </c>
      <c r="O30" s="18"/>
      <c r="P30" s="18"/>
      <c r="Q30" s="18"/>
      <c r="R30" s="18"/>
      <c r="S30" s="18" t="s">
        <v>234</v>
      </c>
      <c r="T30" s="18" t="s">
        <v>234</v>
      </c>
      <c r="U30" s="32" t="s">
        <v>238</v>
      </c>
    </row>
    <row r="31" spans="1:21" x14ac:dyDescent="0.3">
      <c r="A31" s="29" t="s">
        <v>220</v>
      </c>
      <c r="B31" s="30"/>
      <c r="C31" s="31"/>
      <c r="D31" s="31" t="s">
        <v>231</v>
      </c>
      <c r="E31" s="18"/>
      <c r="F31" s="31">
        <v>1</v>
      </c>
      <c r="G31" s="31"/>
      <c r="H31" s="31"/>
      <c r="I31" s="31"/>
      <c r="J31" s="31"/>
      <c r="K31" s="31" t="s">
        <v>216</v>
      </c>
      <c r="L31" s="31"/>
      <c r="M31" s="31"/>
      <c r="N31" s="31" t="s">
        <v>216</v>
      </c>
      <c r="O31" s="18"/>
      <c r="P31" s="18"/>
      <c r="Q31" s="18"/>
      <c r="R31" s="18"/>
      <c r="S31" s="18" t="s">
        <v>234</v>
      </c>
      <c r="T31" s="18" t="s">
        <v>234</v>
      </c>
      <c r="U31" s="32" t="s">
        <v>238</v>
      </c>
    </row>
    <row r="32" spans="1:21" x14ac:dyDescent="0.3">
      <c r="A32" s="29" t="s">
        <v>221</v>
      </c>
      <c r="B32" s="30"/>
      <c r="C32" s="31"/>
      <c r="D32" s="31" t="s">
        <v>231</v>
      </c>
      <c r="E32" s="18"/>
      <c r="F32" s="31">
        <v>1</v>
      </c>
      <c r="G32" s="31"/>
      <c r="H32" s="31"/>
      <c r="I32" s="31"/>
      <c r="J32" s="31"/>
      <c r="K32" s="31" t="s">
        <v>216</v>
      </c>
      <c r="L32" s="31"/>
      <c r="M32" s="31"/>
      <c r="N32" s="31" t="s">
        <v>216</v>
      </c>
      <c r="O32" s="18"/>
      <c r="P32" s="18"/>
      <c r="Q32" s="18"/>
      <c r="R32" s="18"/>
      <c r="S32" s="18" t="s">
        <v>234</v>
      </c>
      <c r="T32" s="18" t="s">
        <v>234</v>
      </c>
      <c r="U32" s="32" t="s">
        <v>238</v>
      </c>
    </row>
    <row r="33" spans="1:21" s="145" customFormat="1" x14ac:dyDescent="0.3">
      <c r="A33" s="29" t="s">
        <v>230</v>
      </c>
      <c r="B33" s="267" t="s">
        <v>216</v>
      </c>
      <c r="C33" s="31">
        <v>2011</v>
      </c>
      <c r="D33" s="31" t="s">
        <v>232</v>
      </c>
      <c r="E33" s="18"/>
      <c r="F33" s="31">
        <v>1</v>
      </c>
      <c r="G33" s="31"/>
      <c r="H33" s="31"/>
      <c r="I33" s="31"/>
      <c r="J33" s="31"/>
      <c r="K33" s="31"/>
      <c r="L33" s="31"/>
      <c r="M33" s="31"/>
      <c r="N33" s="31"/>
      <c r="O33" s="18"/>
      <c r="P33" s="18"/>
      <c r="Q33" s="18"/>
      <c r="R33" s="18"/>
      <c r="S33" s="18" t="s">
        <v>234</v>
      </c>
      <c r="T33" s="18" t="s">
        <v>234</v>
      </c>
      <c r="U33" s="32" t="s">
        <v>238</v>
      </c>
    </row>
    <row r="34" spans="1:21" x14ac:dyDescent="0.3">
      <c r="A34" s="29" t="s">
        <v>222</v>
      </c>
      <c r="B34" s="267"/>
      <c r="C34" s="31"/>
      <c r="D34" s="31" t="s">
        <v>231</v>
      </c>
      <c r="E34" s="18"/>
      <c r="F34" s="31">
        <v>1</v>
      </c>
      <c r="G34" s="31"/>
      <c r="H34" s="31"/>
      <c r="I34" s="31"/>
      <c r="J34" s="31"/>
      <c r="K34" s="31" t="s">
        <v>216</v>
      </c>
      <c r="L34" s="31"/>
      <c r="M34" s="31"/>
      <c r="N34" s="31" t="s">
        <v>216</v>
      </c>
      <c r="O34" s="18"/>
      <c r="P34" s="18"/>
      <c r="Q34" s="18"/>
      <c r="R34" s="18"/>
      <c r="S34" s="18" t="s">
        <v>235</v>
      </c>
      <c r="T34" s="18" t="s">
        <v>235</v>
      </c>
      <c r="U34" s="32" t="s">
        <v>237</v>
      </c>
    </row>
    <row r="35" spans="1:21" x14ac:dyDescent="0.3">
      <c r="A35" s="29" t="s">
        <v>223</v>
      </c>
      <c r="B35" s="267"/>
      <c r="C35" s="31"/>
      <c r="D35" s="31" t="s">
        <v>231</v>
      </c>
      <c r="E35" s="18"/>
      <c r="F35" s="31">
        <v>1</v>
      </c>
      <c r="G35" s="31"/>
      <c r="H35" s="31"/>
      <c r="I35" s="31"/>
      <c r="J35" s="31"/>
      <c r="K35" s="31" t="s">
        <v>216</v>
      </c>
      <c r="L35" s="31"/>
      <c r="M35" s="31"/>
      <c r="N35" s="31" t="s">
        <v>216</v>
      </c>
      <c r="O35" s="18"/>
      <c r="P35" s="18"/>
      <c r="Q35" s="18"/>
      <c r="R35" s="18"/>
      <c r="S35" s="18" t="s">
        <v>235</v>
      </c>
      <c r="T35" s="18" t="s">
        <v>235</v>
      </c>
      <c r="U35" s="32" t="s">
        <v>237</v>
      </c>
    </row>
    <row r="36" spans="1:21" x14ac:dyDescent="0.3">
      <c r="A36" s="29" t="s">
        <v>224</v>
      </c>
      <c r="B36" s="267"/>
      <c r="C36" s="31"/>
      <c r="D36" s="31" t="s">
        <v>231</v>
      </c>
      <c r="E36" s="18"/>
      <c r="F36" s="31">
        <v>1</v>
      </c>
      <c r="G36" s="31"/>
      <c r="H36" s="31"/>
      <c r="I36" s="31"/>
      <c r="J36" s="31"/>
      <c r="K36" s="31" t="s">
        <v>216</v>
      </c>
      <c r="L36" s="31"/>
      <c r="M36" s="31"/>
      <c r="N36" s="31" t="s">
        <v>216</v>
      </c>
      <c r="O36" s="18"/>
      <c r="P36" s="18"/>
      <c r="Q36" s="18"/>
      <c r="R36" s="18"/>
      <c r="S36" s="18" t="s">
        <v>235</v>
      </c>
      <c r="T36" s="18" t="s">
        <v>235</v>
      </c>
      <c r="U36" s="32" t="s">
        <v>237</v>
      </c>
    </row>
    <row r="37" spans="1:21" s="145" customFormat="1" x14ac:dyDescent="0.3">
      <c r="A37" s="29" t="s">
        <v>225</v>
      </c>
      <c r="B37" s="267"/>
      <c r="C37" s="31"/>
      <c r="D37" s="31" t="s">
        <v>231</v>
      </c>
      <c r="E37" s="18"/>
      <c r="F37" s="31"/>
      <c r="G37" s="31"/>
      <c r="H37" s="31">
        <v>1</v>
      </c>
      <c r="I37" s="31"/>
      <c r="J37" s="31"/>
      <c r="K37" s="31"/>
      <c r="L37" s="31"/>
      <c r="M37" s="31"/>
      <c r="N37" s="31"/>
      <c r="O37" s="31"/>
      <c r="P37" s="31"/>
      <c r="Q37" s="31" t="s">
        <v>216</v>
      </c>
      <c r="R37" s="18"/>
      <c r="S37" s="18" t="s">
        <v>234</v>
      </c>
      <c r="T37" s="18" t="s">
        <v>234</v>
      </c>
      <c r="U37" s="32" t="s">
        <v>239</v>
      </c>
    </row>
    <row r="38" spans="1:21" s="145" customFormat="1" x14ac:dyDescent="0.3">
      <c r="A38" s="29" t="s">
        <v>226</v>
      </c>
      <c r="B38" s="267" t="s">
        <v>216</v>
      </c>
      <c r="C38" s="31">
        <v>2011</v>
      </c>
      <c r="D38" s="31" t="s">
        <v>231</v>
      </c>
      <c r="E38" s="18"/>
      <c r="F38" s="31"/>
      <c r="G38" s="31"/>
      <c r="H38" s="31">
        <v>1</v>
      </c>
      <c r="I38" s="31"/>
      <c r="J38" s="31"/>
      <c r="K38" s="31"/>
      <c r="L38" s="31"/>
      <c r="M38" s="31"/>
      <c r="N38" s="31"/>
      <c r="O38" s="31"/>
      <c r="P38" s="31" t="s">
        <v>216</v>
      </c>
      <c r="Q38" s="31"/>
      <c r="R38" s="18"/>
      <c r="S38" s="18" t="s">
        <v>235</v>
      </c>
      <c r="T38" s="18" t="s">
        <v>235</v>
      </c>
      <c r="U38" s="32" t="s">
        <v>237</v>
      </c>
    </row>
    <row r="39" spans="1:21" s="145" customFormat="1" x14ac:dyDescent="0.3">
      <c r="A39" s="29" t="s">
        <v>227</v>
      </c>
      <c r="B39" s="267"/>
      <c r="C39" s="31">
        <v>2009</v>
      </c>
      <c r="D39" s="31" t="s">
        <v>231</v>
      </c>
      <c r="E39" s="18"/>
      <c r="F39" s="31"/>
      <c r="G39" s="31"/>
      <c r="H39" s="31">
        <v>1</v>
      </c>
      <c r="I39" s="31"/>
      <c r="J39" s="31"/>
      <c r="K39" s="31"/>
      <c r="L39" s="31"/>
      <c r="M39" s="31"/>
      <c r="N39" s="31"/>
      <c r="O39" s="31"/>
      <c r="P39" s="31" t="s">
        <v>216</v>
      </c>
      <c r="Q39" s="31"/>
      <c r="R39" s="18"/>
      <c r="S39" s="18" t="s">
        <v>234</v>
      </c>
      <c r="T39" s="18" t="s">
        <v>234</v>
      </c>
      <c r="U39" s="32" t="s">
        <v>238</v>
      </c>
    </row>
    <row r="40" spans="1:21" s="145" customFormat="1" x14ac:dyDescent="0.3">
      <c r="A40" s="29" t="s">
        <v>228</v>
      </c>
      <c r="B40" s="267" t="s">
        <v>216</v>
      </c>
      <c r="C40" s="31">
        <v>2015</v>
      </c>
      <c r="D40" s="31" t="s">
        <v>232</v>
      </c>
      <c r="E40" s="18"/>
      <c r="F40" s="31"/>
      <c r="G40" s="31"/>
      <c r="H40" s="31">
        <v>1</v>
      </c>
      <c r="I40" s="31"/>
      <c r="J40" s="31"/>
      <c r="K40" s="31"/>
      <c r="L40" s="31"/>
      <c r="M40" s="31"/>
      <c r="N40" s="31"/>
      <c r="O40" s="31" t="s">
        <v>216</v>
      </c>
      <c r="P40" s="31"/>
      <c r="Q40" s="31"/>
      <c r="R40" s="18"/>
      <c r="S40" s="18" t="s">
        <v>234</v>
      </c>
      <c r="T40" s="18" t="s">
        <v>234</v>
      </c>
      <c r="U40" s="32" t="s">
        <v>238</v>
      </c>
    </row>
    <row r="41" spans="1:21" s="145" customFormat="1" x14ac:dyDescent="0.3">
      <c r="A41" s="29" t="s">
        <v>233</v>
      </c>
      <c r="B41" s="267"/>
      <c r="C41" s="31"/>
      <c r="D41" s="31" t="s">
        <v>231</v>
      </c>
      <c r="E41" s="18"/>
      <c r="F41" s="31"/>
      <c r="G41" s="31"/>
      <c r="H41" s="31"/>
      <c r="I41" s="31">
        <v>1</v>
      </c>
      <c r="J41" s="31"/>
      <c r="K41" s="31"/>
      <c r="L41" s="31"/>
      <c r="M41" s="31"/>
      <c r="N41" s="31"/>
      <c r="O41" s="31"/>
      <c r="P41" s="31" t="s">
        <v>216</v>
      </c>
      <c r="Q41" s="31"/>
      <c r="R41" s="18"/>
      <c r="S41" s="18" t="s">
        <v>234</v>
      </c>
      <c r="T41" s="18" t="s">
        <v>234</v>
      </c>
      <c r="U41" s="32" t="s">
        <v>238</v>
      </c>
    </row>
    <row r="42" spans="1:21" x14ac:dyDescent="0.3">
      <c r="A42" s="278" t="s">
        <v>229</v>
      </c>
      <c r="B42" s="268" t="s">
        <v>216</v>
      </c>
      <c r="C42" s="34">
        <v>2014</v>
      </c>
      <c r="D42" s="34" t="s">
        <v>232</v>
      </c>
      <c r="E42" s="33"/>
      <c r="F42" s="34"/>
      <c r="G42" s="34"/>
      <c r="H42" s="34"/>
      <c r="I42" s="34">
        <v>1</v>
      </c>
      <c r="J42" s="34"/>
      <c r="K42" s="34"/>
      <c r="L42" s="34"/>
      <c r="M42" s="34"/>
      <c r="N42" s="34"/>
      <c r="O42" s="34" t="s">
        <v>216</v>
      </c>
      <c r="P42" s="34"/>
      <c r="Q42" s="34"/>
      <c r="R42" s="33"/>
      <c r="S42" s="33" t="s">
        <v>234</v>
      </c>
      <c r="T42" s="33" t="s">
        <v>234</v>
      </c>
      <c r="U42" s="35" t="s">
        <v>238</v>
      </c>
    </row>
    <row r="43" spans="1:21" x14ac:dyDescent="0.3">
      <c r="A43" s="323" t="s">
        <v>38</v>
      </c>
      <c r="B43" s="323"/>
      <c r="C43" s="323"/>
      <c r="D43" s="323"/>
      <c r="E43" s="323"/>
      <c r="F43" s="323"/>
      <c r="G43" s="323"/>
      <c r="H43" s="323"/>
      <c r="I43" s="323"/>
      <c r="J43" s="323"/>
      <c r="K43" s="323"/>
      <c r="L43" s="323"/>
      <c r="M43" s="323"/>
      <c r="N43" s="323"/>
    </row>
    <row r="44" spans="1:21" x14ac:dyDescent="0.3">
      <c r="A44" s="36"/>
    </row>
    <row r="45" spans="1:21" x14ac:dyDescent="0.3">
      <c r="A45" s="37" t="s">
        <v>39</v>
      </c>
      <c r="B45" s="37"/>
      <c r="C45" s="37"/>
      <c r="D45" s="37"/>
      <c r="E45" s="37"/>
      <c r="F45" s="37"/>
      <c r="G45" s="37"/>
      <c r="H45" s="37"/>
      <c r="I45" s="37"/>
      <c r="J45" s="37"/>
      <c r="K45" s="37"/>
      <c r="L45" s="37"/>
      <c r="M45" s="37"/>
      <c r="N45" s="37"/>
      <c r="O45" s="37"/>
      <c r="P45" s="37"/>
      <c r="Q45" s="37"/>
      <c r="R45" s="37"/>
      <c r="S45" s="37"/>
    </row>
    <row r="46" spans="1:21" x14ac:dyDescent="0.3">
      <c r="A46" s="38" t="s">
        <v>40</v>
      </c>
      <c r="B46" s="324" t="s">
        <v>23</v>
      </c>
      <c r="C46" s="325"/>
      <c r="D46" s="325"/>
      <c r="E46" s="325"/>
      <c r="F46" s="326"/>
      <c r="G46" s="37"/>
      <c r="H46" s="324" t="s">
        <v>41</v>
      </c>
      <c r="I46" s="325"/>
      <c r="J46" s="325"/>
      <c r="K46" s="325"/>
      <c r="L46" s="325"/>
      <c r="M46" s="326"/>
      <c r="N46" s="324" t="s">
        <v>42</v>
      </c>
      <c r="O46" s="325"/>
      <c r="P46" s="325"/>
      <c r="Q46" s="325"/>
      <c r="R46" s="325"/>
      <c r="S46" s="326"/>
    </row>
    <row r="47" spans="1:21" s="41" customFormat="1" x14ac:dyDescent="0.3">
      <c r="A47" s="39" t="s">
        <v>43</v>
      </c>
      <c r="B47" s="40">
        <v>2013</v>
      </c>
      <c r="C47" s="40">
        <v>2014</v>
      </c>
      <c r="D47" s="40">
        <v>2015</v>
      </c>
      <c r="E47" s="40">
        <v>2016</v>
      </c>
      <c r="F47" s="40">
        <v>2017</v>
      </c>
      <c r="G47" s="40">
        <v>2018</v>
      </c>
      <c r="H47" s="40">
        <v>2013</v>
      </c>
      <c r="I47" s="40">
        <v>2014</v>
      </c>
      <c r="J47" s="40">
        <v>2015</v>
      </c>
      <c r="K47" s="40">
        <v>2016</v>
      </c>
      <c r="L47" s="40">
        <v>2017</v>
      </c>
      <c r="M47" s="40">
        <v>2018</v>
      </c>
      <c r="N47" s="40">
        <v>2013</v>
      </c>
      <c r="O47" s="40">
        <v>2014</v>
      </c>
      <c r="P47" s="40">
        <v>2015</v>
      </c>
      <c r="Q47" s="40">
        <v>2016</v>
      </c>
      <c r="R47" s="40">
        <v>2017</v>
      </c>
      <c r="S47" s="40">
        <v>2018</v>
      </c>
    </row>
    <row r="48" spans="1:21" x14ac:dyDescent="0.3">
      <c r="A48" s="42" t="s">
        <v>44</v>
      </c>
      <c r="B48" s="43"/>
      <c r="C48" s="43"/>
      <c r="D48" s="43"/>
      <c r="E48" s="43"/>
      <c r="F48" s="43"/>
      <c r="G48" s="43"/>
      <c r="H48" s="265">
        <v>4</v>
      </c>
      <c r="I48" s="265">
        <v>7</v>
      </c>
      <c r="J48" s="265">
        <v>7</v>
      </c>
      <c r="K48" s="265">
        <v>7</v>
      </c>
      <c r="L48" s="265">
        <v>8</v>
      </c>
      <c r="M48" s="265">
        <v>8</v>
      </c>
      <c r="N48" s="265"/>
      <c r="O48" s="265"/>
      <c r="P48" s="265"/>
      <c r="Q48" s="265"/>
      <c r="R48" s="265"/>
      <c r="S48" s="266"/>
    </row>
    <row r="49" spans="1:23" x14ac:dyDescent="0.3">
      <c r="A49" s="45" t="s">
        <v>17</v>
      </c>
      <c r="B49" s="46"/>
      <c r="C49" s="46"/>
      <c r="D49" s="46"/>
      <c r="E49" s="46"/>
      <c r="F49" s="46"/>
      <c r="G49" s="46"/>
      <c r="H49" s="269">
        <v>1901</v>
      </c>
      <c r="I49" s="269">
        <v>2845</v>
      </c>
      <c r="J49" s="269">
        <v>2945</v>
      </c>
      <c r="K49" s="269">
        <v>2972</v>
      </c>
      <c r="L49" s="269">
        <v>3252</v>
      </c>
      <c r="M49" s="269">
        <v>3260</v>
      </c>
      <c r="N49" s="269"/>
      <c r="O49" s="269"/>
      <c r="P49" s="269"/>
      <c r="Q49" s="269"/>
      <c r="R49" s="269"/>
      <c r="S49" s="270"/>
    </row>
    <row r="50" spans="1:23" x14ac:dyDescent="0.3">
      <c r="A50" s="48"/>
      <c r="B50" s="49"/>
      <c r="C50" s="49"/>
      <c r="D50" s="49"/>
      <c r="E50" s="49"/>
      <c r="F50" s="49"/>
      <c r="G50" s="49"/>
      <c r="H50" s="49"/>
      <c r="I50" s="49"/>
      <c r="J50" s="49"/>
      <c r="K50" s="49"/>
      <c r="L50" s="49"/>
      <c r="M50" s="49"/>
      <c r="N50" s="49"/>
      <c r="O50" s="49"/>
      <c r="P50" s="4"/>
      <c r="Q50" s="4"/>
      <c r="R50" s="4"/>
      <c r="S50" s="4"/>
      <c r="T50" s="4"/>
      <c r="U50" s="4"/>
      <c r="V50" s="4"/>
      <c r="W50" s="4"/>
    </row>
    <row r="51" spans="1:23" x14ac:dyDescent="0.3">
      <c r="A51" s="37" t="s">
        <v>39</v>
      </c>
      <c r="B51" s="37"/>
      <c r="C51" s="37"/>
      <c r="D51" s="37"/>
      <c r="E51" s="37"/>
      <c r="F51" s="37"/>
      <c r="G51" s="37"/>
      <c r="H51" s="37"/>
      <c r="I51" s="37"/>
      <c r="J51" s="37"/>
      <c r="K51" s="37"/>
      <c r="L51" s="37"/>
      <c r="M51" s="37"/>
      <c r="N51" s="37"/>
      <c r="O51" s="37"/>
      <c r="P51" s="37"/>
      <c r="Q51" s="37"/>
      <c r="R51" s="37"/>
      <c r="S51" s="37"/>
    </row>
    <row r="52" spans="1:23" x14ac:dyDescent="0.3">
      <c r="A52" s="38" t="s">
        <v>40</v>
      </c>
      <c r="B52" s="324" t="s">
        <v>45</v>
      </c>
      <c r="C52" s="325"/>
      <c r="D52" s="325"/>
      <c r="E52" s="325"/>
      <c r="F52" s="326"/>
      <c r="G52" s="37"/>
      <c r="H52" s="324" t="s">
        <v>46</v>
      </c>
      <c r="I52" s="325"/>
      <c r="J52" s="325"/>
      <c r="K52" s="325"/>
      <c r="L52" s="325"/>
      <c r="M52" s="326"/>
      <c r="N52" s="324" t="s">
        <v>47</v>
      </c>
      <c r="O52" s="325"/>
      <c r="P52" s="325"/>
      <c r="Q52" s="325"/>
      <c r="R52" s="325"/>
      <c r="S52" s="326"/>
    </row>
    <row r="53" spans="1:23" s="41" customFormat="1" x14ac:dyDescent="0.3">
      <c r="A53" s="39" t="s">
        <v>43</v>
      </c>
      <c r="B53" s="40">
        <v>2013</v>
      </c>
      <c r="C53" s="40">
        <v>2014</v>
      </c>
      <c r="D53" s="40">
        <v>2015</v>
      </c>
      <c r="E53" s="40">
        <v>2016</v>
      </c>
      <c r="F53" s="40">
        <v>2017</v>
      </c>
      <c r="G53" s="40">
        <v>2018</v>
      </c>
      <c r="H53" s="40">
        <v>2013</v>
      </c>
      <c r="I53" s="40">
        <v>2014</v>
      </c>
      <c r="J53" s="40">
        <v>2015</v>
      </c>
      <c r="K53" s="40">
        <v>2016</v>
      </c>
      <c r="L53" s="40">
        <v>2017</v>
      </c>
      <c r="M53" s="40">
        <v>2018</v>
      </c>
      <c r="N53" s="40">
        <v>2013</v>
      </c>
      <c r="O53" s="40">
        <v>2014</v>
      </c>
      <c r="P53" s="40">
        <v>2015</v>
      </c>
      <c r="Q53" s="40">
        <v>2016</v>
      </c>
      <c r="R53" s="40">
        <v>2017</v>
      </c>
      <c r="S53" s="40">
        <v>2018</v>
      </c>
    </row>
    <row r="54" spans="1:23" x14ac:dyDescent="0.3">
      <c r="A54" s="42" t="s">
        <v>44</v>
      </c>
      <c r="B54" s="265">
        <v>2</v>
      </c>
      <c r="C54" s="265">
        <v>3</v>
      </c>
      <c r="D54" s="265">
        <v>4</v>
      </c>
      <c r="E54" s="265">
        <v>4</v>
      </c>
      <c r="F54" s="265">
        <v>4</v>
      </c>
      <c r="G54" s="265">
        <v>4</v>
      </c>
      <c r="H54" s="271">
        <v>1</v>
      </c>
      <c r="I54" s="271">
        <v>2</v>
      </c>
      <c r="J54" s="271">
        <v>2</v>
      </c>
      <c r="K54" s="271">
        <v>2</v>
      </c>
      <c r="L54" s="271">
        <v>2</v>
      </c>
      <c r="M54" s="271">
        <v>2</v>
      </c>
      <c r="N54" s="51">
        <f t="shared" ref="N54:S55" si="0">SUM(B48,H48,N48,B54,H54)</f>
        <v>7</v>
      </c>
      <c r="O54" s="51">
        <f t="shared" si="0"/>
        <v>12</v>
      </c>
      <c r="P54" s="51">
        <f t="shared" si="0"/>
        <v>13</v>
      </c>
      <c r="Q54" s="51">
        <f t="shared" si="0"/>
        <v>13</v>
      </c>
      <c r="R54" s="51">
        <f t="shared" si="0"/>
        <v>14</v>
      </c>
      <c r="S54" s="52">
        <f t="shared" si="0"/>
        <v>14</v>
      </c>
    </row>
    <row r="55" spans="1:23" x14ac:dyDescent="0.3">
      <c r="A55" s="45" t="s">
        <v>17</v>
      </c>
      <c r="B55" s="269">
        <v>38</v>
      </c>
      <c r="C55" s="269">
        <v>49</v>
      </c>
      <c r="D55" s="269">
        <v>59</v>
      </c>
      <c r="E55" s="269">
        <v>63</v>
      </c>
      <c r="F55" s="269">
        <v>64</v>
      </c>
      <c r="G55" s="269">
        <v>65</v>
      </c>
      <c r="H55" s="272">
        <v>26</v>
      </c>
      <c r="I55" s="272">
        <v>30</v>
      </c>
      <c r="J55" s="272">
        <v>36</v>
      </c>
      <c r="K55" s="272">
        <v>40</v>
      </c>
      <c r="L55" s="272">
        <v>42</v>
      </c>
      <c r="M55" s="272">
        <v>42</v>
      </c>
      <c r="N55" s="54">
        <f t="shared" si="0"/>
        <v>1965</v>
      </c>
      <c r="O55" s="54">
        <f t="shared" si="0"/>
        <v>2924</v>
      </c>
      <c r="P55" s="54">
        <f t="shared" si="0"/>
        <v>3040</v>
      </c>
      <c r="Q55" s="54">
        <f t="shared" si="0"/>
        <v>3075</v>
      </c>
      <c r="R55" s="54">
        <f t="shared" si="0"/>
        <v>3358</v>
      </c>
      <c r="S55" s="55">
        <f t="shared" si="0"/>
        <v>3367</v>
      </c>
    </row>
    <row r="56" spans="1:23" x14ac:dyDescent="0.3">
      <c r="A56" s="48"/>
      <c r="B56" s="49"/>
      <c r="C56" s="49"/>
      <c r="D56" s="49"/>
      <c r="E56" s="49"/>
      <c r="F56" s="49"/>
      <c r="G56" s="49"/>
      <c r="H56" s="49"/>
      <c r="I56" s="49"/>
      <c r="J56" s="49"/>
      <c r="K56" s="4"/>
      <c r="L56" s="4"/>
      <c r="M56" s="4"/>
      <c r="N56" s="4"/>
      <c r="O56" s="4"/>
      <c r="P56" s="4"/>
      <c r="Q56" s="4"/>
      <c r="R56" s="4"/>
      <c r="S56" s="4"/>
      <c r="T56" s="4"/>
    </row>
    <row r="57" spans="1:23" x14ac:dyDescent="0.3">
      <c r="A57" s="317" t="s">
        <v>48</v>
      </c>
      <c r="B57" s="318"/>
      <c r="C57" s="318"/>
      <c r="D57" s="318"/>
      <c r="E57" s="318"/>
      <c r="F57" s="318"/>
      <c r="G57" s="318"/>
      <c r="H57" s="318"/>
      <c r="I57" s="318"/>
      <c r="J57" s="318"/>
      <c r="K57" s="318"/>
      <c r="L57" s="318"/>
      <c r="M57" s="318"/>
      <c r="N57" s="318"/>
      <c r="O57" s="318"/>
      <c r="P57" s="318"/>
      <c r="Q57" s="318"/>
      <c r="R57" s="318"/>
      <c r="S57" s="319"/>
    </row>
    <row r="58" spans="1:23" x14ac:dyDescent="0.3">
      <c r="A58" s="56" t="s">
        <v>40</v>
      </c>
      <c r="B58" s="320" t="s">
        <v>23</v>
      </c>
      <c r="C58" s="321"/>
      <c r="D58" s="321"/>
      <c r="E58" s="321"/>
      <c r="F58" s="321"/>
      <c r="G58" s="322"/>
      <c r="H58" s="320" t="s">
        <v>41</v>
      </c>
      <c r="I58" s="321"/>
      <c r="J58" s="321"/>
      <c r="K58" s="321"/>
      <c r="L58" s="321"/>
      <c r="M58" s="322"/>
      <c r="N58" s="320" t="s">
        <v>42</v>
      </c>
      <c r="O58" s="321"/>
      <c r="P58" s="321"/>
      <c r="Q58" s="321"/>
      <c r="R58" s="321"/>
      <c r="S58" s="322"/>
    </row>
    <row r="59" spans="1:23" s="41" customFormat="1" x14ac:dyDescent="0.3">
      <c r="A59" s="57" t="s">
        <v>43</v>
      </c>
      <c r="B59" s="58">
        <v>2013</v>
      </c>
      <c r="C59" s="58">
        <v>2014</v>
      </c>
      <c r="D59" s="59">
        <v>2015</v>
      </c>
      <c r="E59" s="59">
        <v>2016</v>
      </c>
      <c r="F59" s="58">
        <v>2017</v>
      </c>
      <c r="G59" s="58">
        <v>2018</v>
      </c>
      <c r="H59" s="58">
        <v>2013</v>
      </c>
      <c r="I59" s="58">
        <v>2014</v>
      </c>
      <c r="J59" s="59">
        <v>2015</v>
      </c>
      <c r="K59" s="59">
        <v>2016</v>
      </c>
      <c r="L59" s="58">
        <v>2017</v>
      </c>
      <c r="M59" s="58">
        <v>2018</v>
      </c>
      <c r="N59" s="58">
        <v>2013</v>
      </c>
      <c r="O59" s="58">
        <v>2014</v>
      </c>
      <c r="P59" s="59">
        <v>2015</v>
      </c>
      <c r="Q59" s="59">
        <v>2016</v>
      </c>
      <c r="R59" s="58">
        <v>2017</v>
      </c>
      <c r="S59" s="58">
        <v>2018</v>
      </c>
    </row>
    <row r="60" spans="1:23" x14ac:dyDescent="0.3">
      <c r="A60" s="42" t="s">
        <v>44</v>
      </c>
      <c r="B60" s="43"/>
      <c r="C60" s="43"/>
      <c r="D60" s="43"/>
      <c r="E60" s="43"/>
      <c r="F60" s="43"/>
      <c r="G60" s="43"/>
      <c r="H60" s="265">
        <v>4</v>
      </c>
      <c r="I60" s="265">
        <v>1</v>
      </c>
      <c r="J60" s="265">
        <v>1</v>
      </c>
      <c r="K60" s="265">
        <v>1</v>
      </c>
      <c r="L60" s="265"/>
      <c r="M60" s="265"/>
      <c r="N60" s="43"/>
      <c r="O60" s="43"/>
      <c r="P60" s="43"/>
      <c r="Q60" s="43"/>
      <c r="R60" s="43"/>
      <c r="S60" s="44"/>
    </row>
    <row r="61" spans="1:23" x14ac:dyDescent="0.3">
      <c r="A61" s="45" t="s">
        <v>17</v>
      </c>
      <c r="B61" s="46"/>
      <c r="C61" s="46"/>
      <c r="D61" s="46"/>
      <c r="E61" s="46"/>
      <c r="F61" s="46"/>
      <c r="G61" s="46"/>
      <c r="H61" s="269">
        <v>1018</v>
      </c>
      <c r="I61" s="269">
        <v>204</v>
      </c>
      <c r="J61" s="269">
        <v>276</v>
      </c>
      <c r="K61" s="269">
        <v>280</v>
      </c>
      <c r="L61" s="269"/>
      <c r="M61" s="269"/>
      <c r="N61" s="46"/>
      <c r="O61" s="46"/>
      <c r="P61" s="46"/>
      <c r="Q61" s="46"/>
      <c r="R61" s="46"/>
      <c r="S61" s="47"/>
    </row>
    <row r="62" spans="1:23" x14ac:dyDescent="0.3">
      <c r="A62" s="60"/>
      <c r="B62" s="49"/>
      <c r="C62" s="49"/>
      <c r="D62" s="49"/>
      <c r="E62" s="49"/>
      <c r="F62" s="49"/>
      <c r="G62" s="49"/>
      <c r="H62" s="49"/>
      <c r="I62" s="49"/>
      <c r="J62" s="49"/>
      <c r="K62" s="49"/>
      <c r="L62" s="49"/>
      <c r="M62" s="49"/>
      <c r="N62" s="49"/>
      <c r="O62" s="49"/>
      <c r="P62" s="4"/>
      <c r="Q62" s="4"/>
      <c r="R62" s="4"/>
      <c r="S62" s="4"/>
      <c r="T62" s="4"/>
      <c r="U62" s="4"/>
      <c r="V62" s="4"/>
      <c r="W62" s="4"/>
    </row>
    <row r="63" spans="1:23" x14ac:dyDescent="0.3">
      <c r="A63" s="61" t="s">
        <v>48</v>
      </c>
      <c r="B63" s="61"/>
      <c r="C63" s="61"/>
      <c r="D63" s="61"/>
      <c r="E63" s="61"/>
      <c r="F63" s="61"/>
      <c r="G63" s="61"/>
      <c r="H63" s="61"/>
      <c r="I63" s="61"/>
      <c r="J63" s="61"/>
      <c r="K63" s="61"/>
      <c r="L63" s="61"/>
      <c r="M63" s="61"/>
      <c r="N63" s="61"/>
      <c r="O63" s="61"/>
      <c r="P63" s="61"/>
      <c r="Q63" s="61"/>
      <c r="R63" s="61"/>
      <c r="S63" s="61"/>
    </row>
    <row r="64" spans="1:23" x14ac:dyDescent="0.3">
      <c r="A64" s="56" t="s">
        <v>40</v>
      </c>
      <c r="B64" s="320" t="s">
        <v>45</v>
      </c>
      <c r="C64" s="321"/>
      <c r="D64" s="321"/>
      <c r="E64" s="321"/>
      <c r="F64" s="321"/>
      <c r="G64" s="322"/>
      <c r="H64" s="320" t="s">
        <v>46</v>
      </c>
      <c r="I64" s="321"/>
      <c r="J64" s="321"/>
      <c r="K64" s="321"/>
      <c r="L64" s="321"/>
      <c r="M64" s="322"/>
      <c r="N64" s="320" t="s">
        <v>47</v>
      </c>
      <c r="O64" s="321"/>
      <c r="P64" s="321"/>
      <c r="Q64" s="321"/>
      <c r="R64" s="321"/>
      <c r="S64" s="322"/>
    </row>
    <row r="65" spans="1:23" s="41" customFormat="1" x14ac:dyDescent="0.3">
      <c r="A65" s="62" t="s">
        <v>43</v>
      </c>
      <c r="B65" s="58">
        <v>2013</v>
      </c>
      <c r="C65" s="59">
        <v>2014</v>
      </c>
      <c r="D65" s="59">
        <v>2015</v>
      </c>
      <c r="E65" s="59">
        <v>2016</v>
      </c>
      <c r="F65" s="58">
        <v>2017</v>
      </c>
      <c r="G65" s="58">
        <v>2018</v>
      </c>
      <c r="H65" s="58">
        <v>2013</v>
      </c>
      <c r="I65" s="59">
        <v>2014</v>
      </c>
      <c r="J65" s="59">
        <v>2015</v>
      </c>
      <c r="K65" s="59">
        <v>2016</v>
      </c>
      <c r="L65" s="58">
        <v>2017</v>
      </c>
      <c r="M65" s="58">
        <v>2018</v>
      </c>
      <c r="N65" s="58">
        <v>2013</v>
      </c>
      <c r="O65" s="59">
        <v>2014</v>
      </c>
      <c r="P65" s="59">
        <v>2015</v>
      </c>
      <c r="Q65" s="59">
        <v>2016</v>
      </c>
      <c r="R65" s="58">
        <v>2017</v>
      </c>
      <c r="S65" s="58">
        <v>2018</v>
      </c>
    </row>
    <row r="66" spans="1:23" x14ac:dyDescent="0.3">
      <c r="A66" s="42" t="s">
        <v>44</v>
      </c>
      <c r="B66" s="43"/>
      <c r="C66" s="43"/>
      <c r="D66" s="265"/>
      <c r="E66" s="265"/>
      <c r="F66" s="43"/>
      <c r="G66" s="43"/>
      <c r="H66" s="271"/>
      <c r="I66" s="271"/>
      <c r="J66" s="271"/>
      <c r="K66" s="271"/>
      <c r="L66" s="271"/>
      <c r="M66" s="50"/>
      <c r="N66" s="51">
        <f t="shared" ref="N66:S67" si="1">SUM(B60,H60,N60,B66,H66)</f>
        <v>4</v>
      </c>
      <c r="O66" s="51">
        <f t="shared" si="1"/>
        <v>1</v>
      </c>
      <c r="P66" s="51">
        <f t="shared" si="1"/>
        <v>1</v>
      </c>
      <c r="Q66" s="51">
        <f t="shared" si="1"/>
        <v>1</v>
      </c>
      <c r="R66" s="51">
        <f t="shared" si="1"/>
        <v>0</v>
      </c>
      <c r="S66" s="52">
        <f t="shared" si="1"/>
        <v>0</v>
      </c>
    </row>
    <row r="67" spans="1:23" x14ac:dyDescent="0.3">
      <c r="A67" s="45" t="s">
        <v>17</v>
      </c>
      <c r="B67" s="46"/>
      <c r="C67" s="46"/>
      <c r="D67" s="269"/>
      <c r="E67" s="269"/>
      <c r="F67" s="46"/>
      <c r="G67" s="46"/>
      <c r="H67" s="272"/>
      <c r="I67" s="272"/>
      <c r="J67" s="272"/>
      <c r="K67" s="272"/>
      <c r="L67" s="272"/>
      <c r="M67" s="53"/>
      <c r="N67" s="54">
        <f t="shared" si="1"/>
        <v>1018</v>
      </c>
      <c r="O67" s="54">
        <f t="shared" si="1"/>
        <v>204</v>
      </c>
      <c r="P67" s="54">
        <f t="shared" si="1"/>
        <v>276</v>
      </c>
      <c r="Q67" s="54">
        <f t="shared" si="1"/>
        <v>280</v>
      </c>
      <c r="R67" s="54">
        <f t="shared" si="1"/>
        <v>0</v>
      </c>
      <c r="S67" s="55">
        <f t="shared" si="1"/>
        <v>0</v>
      </c>
    </row>
    <row r="68" spans="1:23" x14ac:dyDescent="0.3">
      <c r="A68" s="63"/>
      <c r="B68" s="64"/>
      <c r="C68" s="64"/>
      <c r="D68" s="64"/>
      <c r="E68" s="64"/>
      <c r="F68" s="64"/>
      <c r="G68" s="64"/>
      <c r="H68" s="64"/>
      <c r="I68" s="64"/>
      <c r="J68" s="64"/>
      <c r="K68" s="64"/>
      <c r="L68" s="64"/>
      <c r="M68" s="64"/>
      <c r="N68" s="64"/>
      <c r="O68" s="64"/>
      <c r="P68" s="41"/>
      <c r="Q68" s="41"/>
      <c r="R68" s="4"/>
      <c r="S68" s="4"/>
      <c r="T68" s="4"/>
      <c r="U68" s="4"/>
      <c r="V68" s="4"/>
      <c r="W68" s="4"/>
    </row>
    <row r="69" spans="1:23" x14ac:dyDescent="0.3">
      <c r="A69" s="332" t="s">
        <v>49</v>
      </c>
      <c r="B69" s="333"/>
      <c r="C69" s="333"/>
      <c r="D69" s="333"/>
      <c r="E69" s="333"/>
      <c r="F69" s="333"/>
      <c r="G69" s="333"/>
      <c r="H69" s="333"/>
      <c r="I69" s="333"/>
      <c r="J69" s="333"/>
      <c r="K69" s="333"/>
      <c r="L69" s="333"/>
      <c r="M69" s="333"/>
      <c r="N69" s="333"/>
      <c r="O69" s="333"/>
      <c r="P69" s="333"/>
      <c r="Q69" s="333"/>
      <c r="R69" s="333"/>
      <c r="S69" s="334"/>
    </row>
    <row r="70" spans="1:23" x14ac:dyDescent="0.3">
      <c r="A70" s="65" t="s">
        <v>40</v>
      </c>
      <c r="B70" s="335" t="s">
        <v>23</v>
      </c>
      <c r="C70" s="336"/>
      <c r="D70" s="336"/>
      <c r="E70" s="336"/>
      <c r="F70" s="336"/>
      <c r="G70" s="337"/>
      <c r="H70" s="335" t="s">
        <v>41</v>
      </c>
      <c r="I70" s="336"/>
      <c r="J70" s="336"/>
      <c r="K70" s="336"/>
      <c r="L70" s="336"/>
      <c r="M70" s="337"/>
      <c r="N70" s="335" t="s">
        <v>42</v>
      </c>
      <c r="O70" s="336"/>
      <c r="P70" s="336"/>
      <c r="Q70" s="336"/>
      <c r="R70" s="336"/>
      <c r="S70" s="337"/>
    </row>
    <row r="71" spans="1:23" s="41" customFormat="1" x14ac:dyDescent="0.3">
      <c r="A71" s="66" t="s">
        <v>43</v>
      </c>
      <c r="B71" s="67">
        <v>2013</v>
      </c>
      <c r="C71" s="67">
        <v>2014</v>
      </c>
      <c r="D71" s="67">
        <v>2015</v>
      </c>
      <c r="E71" s="67">
        <v>2016</v>
      </c>
      <c r="F71" s="67">
        <v>2017</v>
      </c>
      <c r="G71" s="67">
        <v>2018</v>
      </c>
      <c r="H71" s="67">
        <v>2013</v>
      </c>
      <c r="I71" s="67">
        <v>2014</v>
      </c>
      <c r="J71" s="67">
        <v>2015</v>
      </c>
      <c r="K71" s="67">
        <v>2016</v>
      </c>
      <c r="L71" s="67">
        <v>2017</v>
      </c>
      <c r="M71" s="67">
        <v>2018</v>
      </c>
      <c r="N71" s="67">
        <v>2013</v>
      </c>
      <c r="O71" s="67">
        <v>2014</v>
      </c>
      <c r="P71" s="67">
        <v>2015</v>
      </c>
      <c r="Q71" s="67">
        <v>2016</v>
      </c>
      <c r="R71" s="67">
        <v>2017</v>
      </c>
      <c r="S71" s="67">
        <v>2018</v>
      </c>
    </row>
    <row r="72" spans="1:23" x14ac:dyDescent="0.3">
      <c r="A72" s="42" t="s">
        <v>44</v>
      </c>
      <c r="B72" s="68">
        <f t="shared" ref="B72:S73" si="2">SUM(B48,B60)</f>
        <v>0</v>
      </c>
      <c r="C72" s="68">
        <f t="shared" si="2"/>
        <v>0</v>
      </c>
      <c r="D72" s="68">
        <f t="shared" si="2"/>
        <v>0</v>
      </c>
      <c r="E72" s="68">
        <f t="shared" si="2"/>
        <v>0</v>
      </c>
      <c r="F72" s="68">
        <f t="shared" si="2"/>
        <v>0</v>
      </c>
      <c r="G72" s="68">
        <f t="shared" si="2"/>
        <v>0</v>
      </c>
      <c r="H72" s="68">
        <f t="shared" si="2"/>
        <v>8</v>
      </c>
      <c r="I72" s="68">
        <f t="shared" si="2"/>
        <v>8</v>
      </c>
      <c r="J72" s="68">
        <f t="shared" si="2"/>
        <v>8</v>
      </c>
      <c r="K72" s="68">
        <f t="shared" si="2"/>
        <v>8</v>
      </c>
      <c r="L72" s="68">
        <f t="shared" si="2"/>
        <v>8</v>
      </c>
      <c r="M72" s="68">
        <f t="shared" si="2"/>
        <v>8</v>
      </c>
      <c r="N72" s="68">
        <f t="shared" si="2"/>
        <v>0</v>
      </c>
      <c r="O72" s="68">
        <f t="shared" si="2"/>
        <v>0</v>
      </c>
      <c r="P72" s="68">
        <f t="shared" si="2"/>
        <v>0</v>
      </c>
      <c r="Q72" s="68">
        <f t="shared" si="2"/>
        <v>0</v>
      </c>
      <c r="R72" s="68">
        <f t="shared" si="2"/>
        <v>0</v>
      </c>
      <c r="S72" s="69">
        <f t="shared" si="2"/>
        <v>0</v>
      </c>
    </row>
    <row r="73" spans="1:23" x14ac:dyDescent="0.3">
      <c r="A73" s="45" t="s">
        <v>17</v>
      </c>
      <c r="B73" s="70">
        <f t="shared" si="2"/>
        <v>0</v>
      </c>
      <c r="C73" s="70">
        <f t="shared" si="2"/>
        <v>0</v>
      </c>
      <c r="D73" s="70">
        <f t="shared" si="2"/>
        <v>0</v>
      </c>
      <c r="E73" s="70">
        <f t="shared" si="2"/>
        <v>0</v>
      </c>
      <c r="F73" s="70">
        <f t="shared" si="2"/>
        <v>0</v>
      </c>
      <c r="G73" s="70">
        <f t="shared" si="2"/>
        <v>0</v>
      </c>
      <c r="H73" s="70">
        <f t="shared" si="2"/>
        <v>2919</v>
      </c>
      <c r="I73" s="70">
        <f t="shared" si="2"/>
        <v>3049</v>
      </c>
      <c r="J73" s="70">
        <f t="shared" si="2"/>
        <v>3221</v>
      </c>
      <c r="K73" s="70">
        <f t="shared" si="2"/>
        <v>3252</v>
      </c>
      <c r="L73" s="70">
        <f t="shared" si="2"/>
        <v>3252</v>
      </c>
      <c r="M73" s="70">
        <f t="shared" si="2"/>
        <v>3260</v>
      </c>
      <c r="N73" s="70">
        <f t="shared" si="2"/>
        <v>0</v>
      </c>
      <c r="O73" s="70">
        <f t="shared" si="2"/>
        <v>0</v>
      </c>
      <c r="P73" s="70">
        <f t="shared" si="2"/>
        <v>0</v>
      </c>
      <c r="Q73" s="70">
        <f t="shared" si="2"/>
        <v>0</v>
      </c>
      <c r="R73" s="70">
        <f t="shared" si="2"/>
        <v>0</v>
      </c>
      <c r="S73" s="71">
        <f t="shared" si="2"/>
        <v>0</v>
      </c>
    </row>
    <row r="74" spans="1:23" x14ac:dyDescent="0.3">
      <c r="A74" s="60"/>
      <c r="B74" s="72"/>
      <c r="C74" s="72"/>
      <c r="D74" s="72"/>
      <c r="E74" s="72"/>
      <c r="F74" s="72"/>
      <c r="G74" s="72"/>
      <c r="H74" s="72"/>
      <c r="I74" s="72"/>
      <c r="J74" s="72"/>
    </row>
    <row r="75" spans="1:23" x14ac:dyDescent="0.3">
      <c r="A75" s="332" t="s">
        <v>49</v>
      </c>
      <c r="B75" s="333"/>
      <c r="C75" s="333"/>
      <c r="D75" s="333"/>
      <c r="E75" s="333"/>
      <c r="F75" s="333"/>
      <c r="G75" s="333"/>
      <c r="H75" s="333"/>
      <c r="I75" s="333"/>
      <c r="J75" s="333"/>
      <c r="K75" s="333"/>
      <c r="L75" s="333"/>
      <c r="M75" s="333"/>
      <c r="N75" s="333"/>
      <c r="O75" s="333"/>
      <c r="P75" s="333"/>
      <c r="Q75" s="333"/>
      <c r="R75" s="333"/>
      <c r="S75" s="334"/>
    </row>
    <row r="76" spans="1:23" x14ac:dyDescent="0.3">
      <c r="A76" s="65" t="s">
        <v>40</v>
      </c>
      <c r="B76" s="338" t="s">
        <v>45</v>
      </c>
      <c r="C76" s="339"/>
      <c r="D76" s="339"/>
      <c r="E76" s="339"/>
      <c r="F76" s="339"/>
      <c r="G76" s="340"/>
      <c r="H76" s="335" t="s">
        <v>46</v>
      </c>
      <c r="I76" s="336"/>
      <c r="J76" s="336"/>
      <c r="K76" s="336"/>
      <c r="L76" s="336"/>
      <c r="M76" s="337"/>
      <c r="N76" s="338" t="s">
        <v>47</v>
      </c>
      <c r="O76" s="339"/>
      <c r="P76" s="339"/>
      <c r="Q76" s="339"/>
      <c r="R76" s="339"/>
      <c r="S76" s="340"/>
    </row>
    <row r="77" spans="1:23" s="41" customFormat="1" x14ac:dyDescent="0.3">
      <c r="A77" s="66" t="s">
        <v>43</v>
      </c>
      <c r="B77" s="67">
        <v>2013</v>
      </c>
      <c r="C77" s="67">
        <v>2014</v>
      </c>
      <c r="D77" s="67">
        <v>2015</v>
      </c>
      <c r="E77" s="67">
        <v>2016</v>
      </c>
      <c r="F77" s="67">
        <v>2017</v>
      </c>
      <c r="G77" s="67">
        <v>2018</v>
      </c>
      <c r="H77" s="67">
        <v>2013</v>
      </c>
      <c r="I77" s="67">
        <v>2014</v>
      </c>
      <c r="J77" s="67">
        <v>2015</v>
      </c>
      <c r="K77" s="67">
        <v>2016</v>
      </c>
      <c r="L77" s="67">
        <v>2017</v>
      </c>
      <c r="M77" s="67">
        <v>2018</v>
      </c>
      <c r="N77" s="67">
        <v>2013</v>
      </c>
      <c r="O77" s="67">
        <v>2014</v>
      </c>
      <c r="P77" s="67">
        <v>2015</v>
      </c>
      <c r="Q77" s="67">
        <v>2016</v>
      </c>
      <c r="R77" s="67">
        <v>2017</v>
      </c>
      <c r="S77" s="67">
        <v>2018</v>
      </c>
    </row>
    <row r="78" spans="1:23" x14ac:dyDescent="0.3">
      <c r="A78" s="42" t="s">
        <v>44</v>
      </c>
      <c r="B78" s="68">
        <f t="shared" ref="B78:M79" si="3">SUM(B54,B66)</f>
        <v>2</v>
      </c>
      <c r="C78" s="68">
        <f t="shared" si="3"/>
        <v>3</v>
      </c>
      <c r="D78" s="68">
        <f t="shared" si="3"/>
        <v>4</v>
      </c>
      <c r="E78" s="68">
        <f t="shared" si="3"/>
        <v>4</v>
      </c>
      <c r="F78" s="68">
        <f t="shared" si="3"/>
        <v>4</v>
      </c>
      <c r="G78" s="68">
        <f t="shared" si="3"/>
        <v>4</v>
      </c>
      <c r="H78" s="68">
        <f t="shared" si="3"/>
        <v>1</v>
      </c>
      <c r="I78" s="68">
        <f t="shared" si="3"/>
        <v>2</v>
      </c>
      <c r="J78" s="68">
        <f t="shared" si="3"/>
        <v>2</v>
      </c>
      <c r="K78" s="68">
        <f t="shared" si="3"/>
        <v>2</v>
      </c>
      <c r="L78" s="68">
        <f t="shared" si="3"/>
        <v>2</v>
      </c>
      <c r="M78" s="68">
        <f t="shared" si="3"/>
        <v>2</v>
      </c>
      <c r="N78" s="68">
        <f t="shared" ref="N78:S79" si="4">SUM(B72,H72,N72,B78,H78)</f>
        <v>11</v>
      </c>
      <c r="O78" s="68">
        <f t="shared" si="4"/>
        <v>13</v>
      </c>
      <c r="P78" s="68">
        <f t="shared" si="4"/>
        <v>14</v>
      </c>
      <c r="Q78" s="68">
        <f t="shared" si="4"/>
        <v>14</v>
      </c>
      <c r="R78" s="68">
        <f t="shared" si="4"/>
        <v>14</v>
      </c>
      <c r="S78" s="69">
        <f t="shared" si="4"/>
        <v>14</v>
      </c>
    </row>
    <row r="79" spans="1:23" x14ac:dyDescent="0.3">
      <c r="A79" s="45" t="s">
        <v>17</v>
      </c>
      <c r="B79" s="70">
        <f t="shared" si="3"/>
        <v>38</v>
      </c>
      <c r="C79" s="70">
        <f t="shared" si="3"/>
        <v>49</v>
      </c>
      <c r="D79" s="70">
        <f t="shared" si="3"/>
        <v>59</v>
      </c>
      <c r="E79" s="70">
        <f t="shared" si="3"/>
        <v>63</v>
      </c>
      <c r="F79" s="70">
        <f t="shared" si="3"/>
        <v>64</v>
      </c>
      <c r="G79" s="70">
        <f t="shared" si="3"/>
        <v>65</v>
      </c>
      <c r="H79" s="70">
        <f t="shared" si="3"/>
        <v>26</v>
      </c>
      <c r="I79" s="70">
        <f t="shared" si="3"/>
        <v>30</v>
      </c>
      <c r="J79" s="70">
        <f t="shared" si="3"/>
        <v>36</v>
      </c>
      <c r="K79" s="70">
        <f t="shared" si="3"/>
        <v>40</v>
      </c>
      <c r="L79" s="70">
        <f t="shared" si="3"/>
        <v>42</v>
      </c>
      <c r="M79" s="70">
        <f t="shared" si="3"/>
        <v>42</v>
      </c>
      <c r="N79" s="70">
        <f t="shared" si="4"/>
        <v>2983</v>
      </c>
      <c r="O79" s="70">
        <f t="shared" si="4"/>
        <v>3128</v>
      </c>
      <c r="P79" s="70">
        <f t="shared" si="4"/>
        <v>3316</v>
      </c>
      <c r="Q79" s="70">
        <f t="shared" si="4"/>
        <v>3355</v>
      </c>
      <c r="R79" s="70">
        <f t="shared" si="4"/>
        <v>3358</v>
      </c>
      <c r="S79" s="71">
        <f t="shared" si="4"/>
        <v>3367</v>
      </c>
    </row>
    <row r="80" spans="1:23" x14ac:dyDescent="0.3">
      <c r="A80" s="73" t="s">
        <v>50</v>
      </c>
      <c r="B80" s="72"/>
      <c r="C80" s="72"/>
      <c r="D80" s="72"/>
      <c r="E80" s="72"/>
      <c r="F80" s="72"/>
      <c r="G80" s="72"/>
      <c r="H80" s="72"/>
      <c r="I80" s="72"/>
      <c r="J80" s="72"/>
      <c r="K80" s="72"/>
      <c r="L80" s="72"/>
      <c r="M80" s="72"/>
      <c r="N80" s="72"/>
      <c r="O80" s="72"/>
      <c r="P80" s="72"/>
      <c r="Q80" s="72"/>
      <c r="R80" s="72"/>
    </row>
    <row r="81" spans="1:26" x14ac:dyDescent="0.3">
      <c r="A81" s="73"/>
      <c r="B81" s="72"/>
      <c r="C81" s="72"/>
      <c r="D81" s="72"/>
      <c r="E81" s="72"/>
      <c r="F81" s="72"/>
      <c r="G81" s="72"/>
      <c r="H81" s="72"/>
      <c r="I81" s="72"/>
      <c r="J81" s="72"/>
      <c r="K81" s="72"/>
      <c r="L81" s="72"/>
      <c r="M81" s="72"/>
      <c r="N81" s="72"/>
      <c r="O81" s="72"/>
      <c r="P81" s="72"/>
      <c r="Q81" s="72"/>
      <c r="R81" s="72"/>
    </row>
    <row r="82" spans="1:26" s="74" customFormat="1" x14ac:dyDescent="0.2">
      <c r="A82" s="327" t="s">
        <v>51</v>
      </c>
      <c r="B82" s="328"/>
      <c r="C82" s="328"/>
      <c r="D82" s="328"/>
      <c r="E82" s="328"/>
      <c r="F82" s="328"/>
      <c r="G82" s="328"/>
      <c r="H82" s="328"/>
      <c r="I82" s="328"/>
      <c r="J82" s="328"/>
      <c r="K82" s="328"/>
      <c r="L82" s="328"/>
      <c r="M82" s="328"/>
      <c r="N82" s="328"/>
      <c r="O82" s="328"/>
      <c r="P82" s="328"/>
      <c r="Q82" s="328"/>
      <c r="R82" s="328"/>
      <c r="S82" s="329"/>
    </row>
    <row r="83" spans="1:26" s="74" customFormat="1" x14ac:dyDescent="0.2">
      <c r="A83" s="75"/>
      <c r="B83" s="76"/>
      <c r="C83" s="76"/>
      <c r="D83" s="76"/>
      <c r="E83" s="76"/>
      <c r="F83" s="76"/>
      <c r="G83" s="76"/>
      <c r="H83" s="76"/>
      <c r="I83" s="76"/>
      <c r="J83" s="76"/>
      <c r="K83" s="76"/>
      <c r="L83" s="76"/>
      <c r="M83" s="76"/>
      <c r="N83" s="76"/>
      <c r="O83" s="76"/>
      <c r="P83" s="76"/>
      <c r="Q83" s="76"/>
      <c r="R83" s="76"/>
      <c r="S83" s="76"/>
      <c r="T83" s="76"/>
      <c r="U83" s="76"/>
      <c r="V83" s="76"/>
    </row>
    <row r="84" spans="1:26" s="74" customFormat="1" x14ac:dyDescent="0.3">
      <c r="A84" s="330" t="s">
        <v>52</v>
      </c>
      <c r="B84" s="324" t="s">
        <v>53</v>
      </c>
      <c r="C84" s="325"/>
      <c r="D84" s="325"/>
      <c r="E84" s="325"/>
      <c r="F84" s="325"/>
      <c r="G84" s="325"/>
      <c r="H84" s="325"/>
      <c r="I84" s="325"/>
      <c r="J84" s="325"/>
      <c r="K84" s="325"/>
      <c r="L84" s="325"/>
      <c r="M84" s="325"/>
      <c r="N84" s="325"/>
      <c r="O84" s="325"/>
      <c r="P84" s="325"/>
      <c r="Q84" s="325"/>
      <c r="R84" s="325"/>
      <c r="S84" s="326"/>
    </row>
    <row r="85" spans="1:26" s="74" customFormat="1" x14ac:dyDescent="0.3">
      <c r="A85" s="331"/>
      <c r="B85" s="324" t="s">
        <v>23</v>
      </c>
      <c r="C85" s="325"/>
      <c r="D85" s="325"/>
      <c r="E85" s="325"/>
      <c r="F85" s="325"/>
      <c r="G85" s="326"/>
      <c r="H85" s="324" t="s">
        <v>24</v>
      </c>
      <c r="I85" s="325"/>
      <c r="J85" s="325"/>
      <c r="K85" s="325"/>
      <c r="L85" s="325"/>
      <c r="M85" s="326"/>
      <c r="N85" s="324" t="s">
        <v>54</v>
      </c>
      <c r="O85" s="325"/>
      <c r="P85" s="325"/>
      <c r="Q85" s="325"/>
      <c r="R85" s="325"/>
      <c r="S85" s="326"/>
    </row>
    <row r="86" spans="1:26" s="74" customFormat="1" x14ac:dyDescent="0.2">
      <c r="A86" s="331"/>
      <c r="B86" s="77">
        <v>2013</v>
      </c>
      <c r="C86" s="77">
        <v>2014</v>
      </c>
      <c r="D86" s="78">
        <v>2015</v>
      </c>
      <c r="E86" s="78">
        <v>2016</v>
      </c>
      <c r="F86" s="77">
        <v>2017</v>
      </c>
      <c r="G86" s="77">
        <v>2018</v>
      </c>
      <c r="H86" s="77">
        <v>2013</v>
      </c>
      <c r="I86" s="77">
        <v>2014</v>
      </c>
      <c r="J86" s="78">
        <v>2015</v>
      </c>
      <c r="K86" s="78">
        <v>2016</v>
      </c>
      <c r="L86" s="77">
        <v>2017</v>
      </c>
      <c r="M86" s="77">
        <v>2018</v>
      </c>
      <c r="N86" s="77">
        <v>2013</v>
      </c>
      <c r="O86" s="77">
        <v>2014</v>
      </c>
      <c r="P86" s="78">
        <v>2015</v>
      </c>
      <c r="Q86" s="78">
        <v>2016</v>
      </c>
      <c r="R86" s="77">
        <v>2017</v>
      </c>
      <c r="S86" s="77">
        <v>2018</v>
      </c>
    </row>
    <row r="87" spans="1:26" s="74" customFormat="1" x14ac:dyDescent="0.3">
      <c r="A87" s="79" t="s">
        <v>55</v>
      </c>
      <c r="B87" s="43"/>
      <c r="C87" s="43"/>
      <c r="D87" s="43"/>
      <c r="E87" s="43"/>
      <c r="F87" s="43"/>
      <c r="G87" s="43"/>
      <c r="H87" s="43"/>
      <c r="I87" s="43"/>
      <c r="J87" s="43"/>
      <c r="K87" s="43"/>
      <c r="L87" s="43"/>
      <c r="M87" s="43"/>
      <c r="N87" s="43"/>
      <c r="O87" s="43"/>
      <c r="P87" s="43"/>
      <c r="Q87" s="43"/>
      <c r="R87" s="43"/>
      <c r="S87" s="44"/>
    </row>
    <row r="88" spans="1:26" s="74" customFormat="1" x14ac:dyDescent="0.3">
      <c r="A88" s="80" t="s">
        <v>56</v>
      </c>
      <c r="B88" s="81"/>
      <c r="C88" s="81"/>
      <c r="D88" s="81"/>
      <c r="E88" s="81"/>
      <c r="F88" s="81"/>
      <c r="G88" s="81"/>
      <c r="H88" s="18"/>
      <c r="I88" s="18"/>
      <c r="J88" s="18"/>
      <c r="K88" s="18"/>
      <c r="L88" s="81"/>
      <c r="M88" s="81"/>
      <c r="N88" s="81"/>
      <c r="O88" s="81"/>
      <c r="P88" s="81"/>
      <c r="Q88" s="81"/>
      <c r="R88" s="81"/>
      <c r="S88" s="82"/>
    </row>
    <row r="89" spans="1:26" s="74" customFormat="1" x14ac:dyDescent="0.3">
      <c r="A89" s="80" t="s">
        <v>57</v>
      </c>
      <c r="B89" s="81"/>
      <c r="C89" s="81"/>
      <c r="D89" s="81"/>
      <c r="E89" s="81"/>
      <c r="F89" s="81"/>
      <c r="G89" s="81"/>
      <c r="H89" s="81"/>
      <c r="I89" s="81"/>
      <c r="J89" s="81"/>
      <c r="K89" s="81"/>
      <c r="L89" s="81"/>
      <c r="M89" s="81"/>
      <c r="N89" s="81"/>
      <c r="O89" s="81"/>
      <c r="P89" s="81"/>
      <c r="Q89" s="81"/>
      <c r="R89" s="81"/>
      <c r="S89" s="82"/>
    </row>
    <row r="90" spans="1:26" s="74" customFormat="1" x14ac:dyDescent="0.3">
      <c r="A90" s="80" t="s">
        <v>58</v>
      </c>
      <c r="B90" s="81"/>
      <c r="C90" s="81"/>
      <c r="D90" s="81"/>
      <c r="E90" s="81"/>
      <c r="F90" s="81"/>
      <c r="G90" s="81"/>
      <c r="H90" s="81"/>
      <c r="I90" s="81"/>
      <c r="J90" s="81"/>
      <c r="K90" s="81"/>
      <c r="L90" s="81"/>
      <c r="M90" s="81"/>
      <c r="N90" s="81"/>
      <c r="O90" s="81"/>
      <c r="P90" s="81"/>
      <c r="Q90" s="81"/>
      <c r="R90" s="81"/>
      <c r="S90" s="82"/>
    </row>
    <row r="91" spans="1:26" s="74" customFormat="1" x14ac:dyDescent="0.3">
      <c r="A91" s="80" t="s">
        <v>59</v>
      </c>
      <c r="B91" s="81"/>
      <c r="C91" s="81"/>
      <c r="D91" s="81"/>
      <c r="E91" s="81"/>
      <c r="F91" s="81"/>
      <c r="G91" s="81"/>
      <c r="H91" s="273">
        <v>2919</v>
      </c>
      <c r="I91" s="273">
        <v>3049</v>
      </c>
      <c r="J91" s="273">
        <v>3221</v>
      </c>
      <c r="K91" s="273">
        <v>3252</v>
      </c>
      <c r="L91" s="273">
        <v>3252</v>
      </c>
      <c r="M91" s="273">
        <v>3260</v>
      </c>
      <c r="N91" s="273">
        <v>64</v>
      </c>
      <c r="O91" s="273">
        <v>79</v>
      </c>
      <c r="P91" s="273">
        <f>59+36</f>
        <v>95</v>
      </c>
      <c r="Q91" s="273">
        <f>63+40</f>
        <v>103</v>
      </c>
      <c r="R91" s="273">
        <f>64+42</f>
        <v>106</v>
      </c>
      <c r="S91" s="274">
        <f>65+42</f>
        <v>107</v>
      </c>
      <c r="T91" s="275"/>
    </row>
    <row r="92" spans="1:26" s="74" customFormat="1" x14ac:dyDescent="0.3">
      <c r="A92" s="80" t="s">
        <v>60</v>
      </c>
      <c r="B92" s="81"/>
      <c r="C92" s="81"/>
      <c r="D92" s="81"/>
      <c r="E92" s="81"/>
      <c r="F92" s="81"/>
      <c r="G92" s="81"/>
      <c r="H92" s="81"/>
      <c r="I92" s="81"/>
      <c r="J92" s="81"/>
      <c r="K92" s="81"/>
      <c r="L92" s="81"/>
      <c r="M92" s="81"/>
      <c r="N92" s="81"/>
      <c r="O92" s="81"/>
      <c r="P92" s="81"/>
      <c r="Q92" s="81"/>
      <c r="R92" s="81"/>
      <c r="S92" s="82"/>
    </row>
    <row r="93" spans="1:26" s="74" customFormat="1" x14ac:dyDescent="0.3">
      <c r="A93" s="83" t="s">
        <v>61</v>
      </c>
      <c r="B93" s="81"/>
      <c r="C93" s="81"/>
      <c r="D93" s="81"/>
      <c r="E93" s="81"/>
      <c r="F93" s="81"/>
      <c r="G93" s="81"/>
      <c r="H93" s="81"/>
      <c r="I93" s="81"/>
      <c r="J93" s="81"/>
      <c r="K93" s="81"/>
      <c r="L93" s="81"/>
      <c r="M93" s="81"/>
      <c r="N93" s="81"/>
      <c r="O93" s="81"/>
      <c r="P93" s="81"/>
      <c r="Q93" s="81"/>
      <c r="R93" s="81"/>
      <c r="S93" s="82"/>
    </row>
    <row r="94" spans="1:26" s="74" customFormat="1" x14ac:dyDescent="0.3">
      <c r="A94" s="83" t="s">
        <v>62</v>
      </c>
      <c r="B94" s="81"/>
      <c r="C94" s="81"/>
      <c r="D94" s="81"/>
      <c r="E94" s="81"/>
      <c r="F94" s="81"/>
      <c r="G94" s="81"/>
      <c r="H94" s="81"/>
      <c r="I94" s="81"/>
      <c r="J94" s="81"/>
      <c r="K94" s="81"/>
      <c r="L94" s="81"/>
      <c r="M94" s="81"/>
      <c r="N94" s="81"/>
      <c r="O94" s="81"/>
      <c r="P94" s="81"/>
      <c r="Q94" s="81"/>
      <c r="R94" s="81"/>
      <c r="S94" s="82"/>
    </row>
    <row r="95" spans="1:26" s="74" customFormat="1" x14ac:dyDescent="0.3">
      <c r="A95" s="84" t="s">
        <v>47</v>
      </c>
      <c r="B95" s="70">
        <f t="shared" ref="B95:S95" si="5">SUM(B87:B94)</f>
        <v>0</v>
      </c>
      <c r="C95" s="70">
        <f t="shared" si="5"/>
        <v>0</v>
      </c>
      <c r="D95" s="70">
        <f t="shared" si="5"/>
        <v>0</v>
      </c>
      <c r="E95" s="70">
        <f t="shared" si="5"/>
        <v>0</v>
      </c>
      <c r="F95" s="70">
        <f t="shared" si="5"/>
        <v>0</v>
      </c>
      <c r="G95" s="70">
        <f t="shared" si="5"/>
        <v>0</v>
      </c>
      <c r="H95" s="70">
        <f t="shared" si="5"/>
        <v>2919</v>
      </c>
      <c r="I95" s="70">
        <f t="shared" si="5"/>
        <v>3049</v>
      </c>
      <c r="J95" s="70">
        <f t="shared" si="5"/>
        <v>3221</v>
      </c>
      <c r="K95" s="70">
        <f t="shared" si="5"/>
        <v>3252</v>
      </c>
      <c r="L95" s="70">
        <f t="shared" si="5"/>
        <v>3252</v>
      </c>
      <c r="M95" s="70">
        <f t="shared" si="5"/>
        <v>3260</v>
      </c>
      <c r="N95" s="70">
        <f t="shared" si="5"/>
        <v>64</v>
      </c>
      <c r="O95" s="70">
        <f t="shared" si="5"/>
        <v>79</v>
      </c>
      <c r="P95" s="70">
        <f t="shared" si="5"/>
        <v>95</v>
      </c>
      <c r="Q95" s="70">
        <f t="shared" si="5"/>
        <v>103</v>
      </c>
      <c r="R95" s="70">
        <f t="shared" si="5"/>
        <v>106</v>
      </c>
      <c r="S95" s="71">
        <f t="shared" si="5"/>
        <v>107</v>
      </c>
      <c r="T95" s="85"/>
    </row>
    <row r="96" spans="1:26" s="74" customFormat="1" x14ac:dyDescent="0.3">
      <c r="A96" s="86" t="s">
        <v>50</v>
      </c>
      <c r="B96" s="86"/>
      <c r="C96" s="86"/>
      <c r="D96" s="86"/>
      <c r="E96" s="86"/>
      <c r="F96" s="86"/>
      <c r="G96" s="86"/>
      <c r="H96" s="86"/>
      <c r="I96" s="86"/>
      <c r="J96" s="86"/>
      <c r="K96" s="86"/>
      <c r="L96" s="86"/>
      <c r="M96" s="86"/>
      <c r="N96" s="86"/>
      <c r="O96" s="86"/>
      <c r="P96" s="86"/>
      <c r="Q96" s="86"/>
      <c r="R96" s="86"/>
      <c r="S96" s="86"/>
      <c r="T96" s="86"/>
      <c r="U96" s="86"/>
      <c r="V96" s="86"/>
      <c r="W96" s="85"/>
      <c r="X96" s="85"/>
      <c r="Y96" s="85"/>
      <c r="Z96" s="85"/>
    </row>
    <row r="97" spans="1:28" s="74" customFormat="1" x14ac:dyDescent="0.3">
      <c r="A97" s="87"/>
      <c r="B97" s="87"/>
      <c r="C97" s="87"/>
      <c r="D97" s="87"/>
      <c r="E97" s="87"/>
      <c r="F97" s="87"/>
      <c r="G97" s="87"/>
      <c r="H97" s="87"/>
      <c r="I97" s="87"/>
      <c r="J97" s="87"/>
      <c r="K97" s="87"/>
      <c r="L97" s="87"/>
      <c r="M97" s="87"/>
      <c r="N97" s="87"/>
      <c r="O97" s="87"/>
      <c r="P97" s="87"/>
      <c r="Q97" s="87"/>
      <c r="R97" s="87"/>
      <c r="S97" s="87"/>
      <c r="T97" s="87"/>
      <c r="U97" s="87"/>
      <c r="V97" s="87"/>
      <c r="W97" s="87"/>
      <c r="X97" s="85"/>
      <c r="Y97" s="85"/>
    </row>
    <row r="98" spans="1:28" s="74" customFormat="1" x14ac:dyDescent="0.2">
      <c r="A98" s="88" t="s">
        <v>63</v>
      </c>
      <c r="B98" s="89"/>
      <c r="C98" s="89"/>
      <c r="D98" s="89"/>
      <c r="E98" s="89"/>
      <c r="F98" s="89"/>
      <c r="G98" s="89"/>
      <c r="H98" s="89"/>
      <c r="I98" s="89"/>
      <c r="J98" s="89"/>
      <c r="K98" s="89"/>
      <c r="L98" s="89"/>
      <c r="M98" s="89"/>
      <c r="N98" s="89"/>
      <c r="O98" s="89"/>
      <c r="P98" s="89"/>
      <c r="Q98" s="89"/>
      <c r="R98" s="89"/>
      <c r="S98" s="89"/>
    </row>
    <row r="99" spans="1:28" s="74" customFormat="1" x14ac:dyDescent="0.2">
      <c r="A99" s="90"/>
      <c r="B99" s="344">
        <v>2013</v>
      </c>
      <c r="C99" s="345"/>
      <c r="D99" s="345"/>
      <c r="E99" s="344">
        <v>2014</v>
      </c>
      <c r="F99" s="345"/>
      <c r="G99" s="345"/>
      <c r="H99" s="346">
        <v>2015</v>
      </c>
      <c r="I99" s="347"/>
      <c r="J99" s="348"/>
      <c r="K99" s="347">
        <v>2016</v>
      </c>
      <c r="L99" s="347"/>
      <c r="M99" s="348"/>
      <c r="N99" s="344">
        <v>2017</v>
      </c>
      <c r="O99" s="345"/>
      <c r="P99" s="345"/>
      <c r="Q99" s="344">
        <v>2018</v>
      </c>
      <c r="R99" s="345"/>
      <c r="S99" s="345"/>
    </row>
    <row r="100" spans="1:28" s="74" customFormat="1" x14ac:dyDescent="0.3">
      <c r="A100" s="90"/>
      <c r="B100" s="91" t="s">
        <v>64</v>
      </c>
      <c r="C100" s="91" t="s">
        <v>65</v>
      </c>
      <c r="D100" s="91" t="s">
        <v>66</v>
      </c>
      <c r="E100" s="91" t="s">
        <v>64</v>
      </c>
      <c r="F100" s="91" t="s">
        <v>65</v>
      </c>
      <c r="G100" s="91" t="s">
        <v>66</v>
      </c>
      <c r="H100" s="91" t="s">
        <v>64</v>
      </c>
      <c r="I100" s="91" t="s">
        <v>65</v>
      </c>
      <c r="J100" s="91" t="s">
        <v>66</v>
      </c>
      <c r="K100" s="91" t="s">
        <v>64</v>
      </c>
      <c r="L100" s="91" t="s">
        <v>65</v>
      </c>
      <c r="M100" s="91" t="s">
        <v>66</v>
      </c>
      <c r="N100" s="91" t="s">
        <v>64</v>
      </c>
      <c r="O100" s="91" t="s">
        <v>65</v>
      </c>
      <c r="P100" s="91" t="s">
        <v>66</v>
      </c>
      <c r="Q100" s="91" t="s">
        <v>64</v>
      </c>
      <c r="R100" s="91" t="s">
        <v>65</v>
      </c>
      <c r="S100" s="91" t="s">
        <v>66</v>
      </c>
    </row>
    <row r="101" spans="1:28" s="74" customFormat="1" x14ac:dyDescent="0.3">
      <c r="A101" s="79" t="s">
        <v>67</v>
      </c>
      <c r="B101" s="92">
        <v>73</v>
      </c>
      <c r="C101" s="92">
        <v>30</v>
      </c>
      <c r="D101" s="93">
        <f>SUM(B101:C101)</f>
        <v>103</v>
      </c>
      <c r="E101" s="92">
        <v>75</v>
      </c>
      <c r="F101" s="92">
        <v>31</v>
      </c>
      <c r="G101" s="93">
        <f>SUM(E101:F101)</f>
        <v>106</v>
      </c>
      <c r="H101" s="94">
        <v>73</v>
      </c>
      <c r="I101" s="94">
        <v>32</v>
      </c>
      <c r="J101" s="93">
        <f>SUM(H101:I101)</f>
        <v>105</v>
      </c>
      <c r="K101" s="92">
        <v>73</v>
      </c>
      <c r="L101" s="92">
        <v>32</v>
      </c>
      <c r="M101" s="93">
        <f>SUM(K101:L101)</f>
        <v>105</v>
      </c>
      <c r="N101" s="92">
        <f>69+4</f>
        <v>73</v>
      </c>
      <c r="O101" s="92">
        <v>32</v>
      </c>
      <c r="P101" s="93">
        <f>SUM(N101:O101)</f>
        <v>105</v>
      </c>
      <c r="Q101" s="92">
        <f>69+4</f>
        <v>73</v>
      </c>
      <c r="R101" s="92">
        <v>32</v>
      </c>
      <c r="S101" s="95">
        <f>SUM(Q101:R101)</f>
        <v>105</v>
      </c>
    </row>
    <row r="102" spans="1:28" s="74" customFormat="1" x14ac:dyDescent="0.3">
      <c r="A102" s="96" t="s">
        <v>68</v>
      </c>
      <c r="B102" s="97">
        <f>125+36</f>
        <v>161</v>
      </c>
      <c r="C102" s="97">
        <v>88</v>
      </c>
      <c r="D102" s="98">
        <f>SUM(B102:C102)</f>
        <v>249</v>
      </c>
      <c r="E102" s="97">
        <v>158</v>
      </c>
      <c r="F102" s="97">
        <f>46+29</f>
        <v>75</v>
      </c>
      <c r="G102" s="98">
        <f>SUM(E102:F102)</f>
        <v>233</v>
      </c>
      <c r="H102" s="99">
        <f>141+35</f>
        <v>176</v>
      </c>
      <c r="I102" s="99">
        <v>95</v>
      </c>
      <c r="J102" s="98">
        <f>SUM(H102:I102)</f>
        <v>271</v>
      </c>
      <c r="K102" s="97">
        <v>178</v>
      </c>
      <c r="L102" s="97">
        <v>99</v>
      </c>
      <c r="M102" s="98">
        <f>SUM(K102:L102)</f>
        <v>277</v>
      </c>
      <c r="N102" s="97">
        <v>178</v>
      </c>
      <c r="O102" s="97">
        <v>99</v>
      </c>
      <c r="P102" s="98">
        <f>SUM(N102:O102)</f>
        <v>277</v>
      </c>
      <c r="Q102" s="97">
        <v>178</v>
      </c>
      <c r="R102" s="97">
        <v>99</v>
      </c>
      <c r="S102" s="100">
        <f>SUM(Q102:R102)</f>
        <v>277</v>
      </c>
    </row>
    <row r="103" spans="1:28" s="74" customFormat="1" x14ac:dyDescent="0.3">
      <c r="A103" s="80" t="s">
        <v>69</v>
      </c>
      <c r="B103" s="98">
        <f>SUM(B101:B102)</f>
        <v>234</v>
      </c>
      <c r="C103" s="98">
        <f>SUM(C101:C102)</f>
        <v>118</v>
      </c>
      <c r="D103" s="98">
        <f>SUM(B103:C103)</f>
        <v>352</v>
      </c>
      <c r="E103" s="98">
        <f>SUM(E101:E102)</f>
        <v>233</v>
      </c>
      <c r="F103" s="98">
        <f>SUM(F101:F102)</f>
        <v>106</v>
      </c>
      <c r="G103" s="98">
        <f>SUM(E103:F103)</f>
        <v>339</v>
      </c>
      <c r="H103" s="98">
        <f>SUM(H101:H102)</f>
        <v>249</v>
      </c>
      <c r="I103" s="98">
        <f>SUM(I101:I102)</f>
        <v>127</v>
      </c>
      <c r="J103" s="98">
        <f>SUM(H103:I103)</f>
        <v>376</v>
      </c>
      <c r="K103" s="98">
        <f>SUM(K101:K102)</f>
        <v>251</v>
      </c>
      <c r="L103" s="98">
        <f>SUM(L101:L102)</f>
        <v>131</v>
      </c>
      <c r="M103" s="98">
        <f>SUM(K103:L103)</f>
        <v>382</v>
      </c>
      <c r="N103" s="98">
        <f>SUM(N101:N102)</f>
        <v>251</v>
      </c>
      <c r="O103" s="98">
        <f>SUM(O101:O102)</f>
        <v>131</v>
      </c>
      <c r="P103" s="98">
        <f>SUM(N103:O103)</f>
        <v>382</v>
      </c>
      <c r="Q103" s="98">
        <f>SUM(Q101:Q102)</f>
        <v>251</v>
      </c>
      <c r="R103" s="98">
        <f>SUM(R101:R102)</f>
        <v>131</v>
      </c>
      <c r="S103" s="100">
        <f>SUM(Q103:R103)</f>
        <v>382</v>
      </c>
    </row>
    <row r="104" spans="1:28" s="74" customFormat="1" x14ac:dyDescent="0.3">
      <c r="A104" s="101" t="s">
        <v>70</v>
      </c>
      <c r="B104" s="102">
        <f t="shared" ref="B104:S104" si="6">IFERROR(B101*100/B103,"")</f>
        <v>31.196581196581196</v>
      </c>
      <c r="C104" s="102">
        <f t="shared" si="6"/>
        <v>25.423728813559322</v>
      </c>
      <c r="D104" s="102">
        <f t="shared" si="6"/>
        <v>29.261363636363637</v>
      </c>
      <c r="E104" s="102">
        <f t="shared" si="6"/>
        <v>32.188841201716741</v>
      </c>
      <c r="F104" s="102">
        <f t="shared" si="6"/>
        <v>29.245283018867923</v>
      </c>
      <c r="G104" s="102">
        <f t="shared" si="6"/>
        <v>31.268436578171091</v>
      </c>
      <c r="H104" s="102">
        <f t="shared" si="6"/>
        <v>29.317269076305219</v>
      </c>
      <c r="I104" s="102">
        <f t="shared" si="6"/>
        <v>25.196850393700789</v>
      </c>
      <c r="J104" s="102">
        <f t="shared" si="6"/>
        <v>27.925531914893618</v>
      </c>
      <c r="K104" s="102">
        <f t="shared" si="6"/>
        <v>29.083665338645417</v>
      </c>
      <c r="L104" s="102">
        <f t="shared" si="6"/>
        <v>24.427480916030536</v>
      </c>
      <c r="M104" s="102">
        <f t="shared" si="6"/>
        <v>27.486910994764397</v>
      </c>
      <c r="N104" s="102">
        <f t="shared" si="6"/>
        <v>29.083665338645417</v>
      </c>
      <c r="O104" s="102">
        <f t="shared" si="6"/>
        <v>24.427480916030536</v>
      </c>
      <c r="P104" s="102">
        <f t="shared" si="6"/>
        <v>27.486910994764397</v>
      </c>
      <c r="Q104" s="102">
        <f t="shared" si="6"/>
        <v>29.083665338645417</v>
      </c>
      <c r="R104" s="102">
        <f t="shared" si="6"/>
        <v>24.427480916030536</v>
      </c>
      <c r="S104" s="103">
        <f t="shared" si="6"/>
        <v>27.486910994764397</v>
      </c>
    </row>
    <row r="105" spans="1:28" s="74" customFormat="1" x14ac:dyDescent="0.2">
      <c r="A105" s="341" t="s">
        <v>50</v>
      </c>
      <c r="B105" s="341"/>
      <c r="C105" s="341"/>
      <c r="D105" s="341"/>
      <c r="E105" s="341"/>
      <c r="F105" s="341"/>
      <c r="G105" s="341"/>
      <c r="H105" s="341"/>
      <c r="I105" s="341"/>
      <c r="J105" s="341"/>
      <c r="K105" s="341"/>
      <c r="L105" s="341"/>
      <c r="M105" s="341"/>
      <c r="N105" s="341"/>
      <c r="O105" s="341"/>
      <c r="P105" s="341"/>
      <c r="Q105" s="341"/>
      <c r="R105" s="341"/>
      <c r="S105" s="341"/>
      <c r="T105" s="341"/>
      <c r="U105" s="341"/>
      <c r="V105" s="341"/>
      <c r="Z105" s="104"/>
      <c r="AA105" s="104"/>
      <c r="AB105" s="104"/>
    </row>
    <row r="106" spans="1:28" s="74" customFormat="1" x14ac:dyDescent="0.2">
      <c r="A106" s="105"/>
      <c r="B106" s="105"/>
      <c r="C106" s="105"/>
      <c r="D106" s="105"/>
      <c r="E106" s="105"/>
      <c r="F106" s="105"/>
      <c r="G106" s="105"/>
      <c r="H106" s="105"/>
      <c r="I106" s="105"/>
      <c r="J106" s="105"/>
      <c r="K106" s="105"/>
      <c r="L106" s="105"/>
      <c r="M106" s="105"/>
      <c r="N106" s="105"/>
      <c r="O106" s="105"/>
      <c r="P106" s="105"/>
      <c r="Q106" s="105"/>
      <c r="R106" s="105"/>
      <c r="S106" s="105"/>
      <c r="T106" s="105"/>
      <c r="U106" s="105"/>
      <c r="V106" s="105"/>
      <c r="W106" s="105"/>
      <c r="X106" s="105"/>
      <c r="Y106" s="105"/>
      <c r="Z106" s="105"/>
      <c r="AA106" s="105"/>
      <c r="AB106" s="105"/>
    </row>
    <row r="107" spans="1:28" s="74" customFormat="1" x14ac:dyDescent="0.2">
      <c r="A107" s="342" t="s">
        <v>71</v>
      </c>
      <c r="B107" s="344">
        <v>2013</v>
      </c>
      <c r="C107" s="345"/>
      <c r="D107" s="345"/>
      <c r="E107" s="344">
        <v>2014</v>
      </c>
      <c r="F107" s="345"/>
      <c r="G107" s="345"/>
      <c r="H107" s="346">
        <v>2015</v>
      </c>
      <c r="I107" s="347"/>
      <c r="J107" s="348"/>
      <c r="K107" s="347">
        <v>2016</v>
      </c>
      <c r="L107" s="347"/>
      <c r="M107" s="348"/>
      <c r="N107" s="344">
        <v>2017</v>
      </c>
      <c r="O107" s="345"/>
      <c r="P107" s="345"/>
      <c r="Q107" s="344">
        <v>2018</v>
      </c>
      <c r="R107" s="345"/>
      <c r="S107" s="345"/>
    </row>
    <row r="108" spans="1:28" s="74" customFormat="1" x14ac:dyDescent="0.3">
      <c r="A108" s="343"/>
      <c r="B108" s="91" t="s">
        <v>64</v>
      </c>
      <c r="C108" s="91" t="s">
        <v>65</v>
      </c>
      <c r="D108" s="91" t="s">
        <v>66</v>
      </c>
      <c r="E108" s="91" t="s">
        <v>64</v>
      </c>
      <c r="F108" s="91" t="s">
        <v>65</v>
      </c>
      <c r="G108" s="91" t="s">
        <v>66</v>
      </c>
      <c r="H108" s="91" t="s">
        <v>64</v>
      </c>
      <c r="I108" s="91" t="s">
        <v>65</v>
      </c>
      <c r="J108" s="91" t="s">
        <v>66</v>
      </c>
      <c r="K108" s="91" t="s">
        <v>64</v>
      </c>
      <c r="L108" s="91" t="s">
        <v>65</v>
      </c>
      <c r="M108" s="91" t="s">
        <v>66</v>
      </c>
      <c r="N108" s="91" t="s">
        <v>64</v>
      </c>
      <c r="O108" s="91" t="s">
        <v>65</v>
      </c>
      <c r="P108" s="91" t="s">
        <v>66</v>
      </c>
      <c r="Q108" s="91" t="s">
        <v>64</v>
      </c>
      <c r="R108" s="91" t="s">
        <v>65</v>
      </c>
      <c r="S108" s="91" t="s">
        <v>66</v>
      </c>
    </row>
    <row r="109" spans="1:28" s="74" customFormat="1" x14ac:dyDescent="0.3">
      <c r="A109" s="106" t="s">
        <v>25</v>
      </c>
      <c r="B109" s="92"/>
      <c r="C109" s="92"/>
      <c r="D109" s="93">
        <f t="shared" ref="D109:D118" si="7">+SUM(B109:C109)</f>
        <v>0</v>
      </c>
      <c r="E109" s="92"/>
      <c r="F109" s="92"/>
      <c r="G109" s="93">
        <f t="shared" ref="G109:G111" si="8">+SUM(E109:F109)</f>
        <v>0</v>
      </c>
      <c r="H109" s="94"/>
      <c r="I109" s="94"/>
      <c r="J109" s="93">
        <f>SUM(H109:I109)</f>
        <v>0</v>
      </c>
      <c r="K109" s="92"/>
      <c r="L109" s="92"/>
      <c r="M109" s="93">
        <f t="shared" ref="M109:M118" si="9">+SUM(K109:L109)</f>
        <v>0</v>
      </c>
      <c r="N109" s="92"/>
      <c r="O109" s="92"/>
      <c r="P109" s="93">
        <f t="shared" ref="P109:P111" si="10">+SUM(N109:O109)</f>
        <v>0</v>
      </c>
      <c r="Q109" s="92"/>
      <c r="R109" s="92"/>
      <c r="S109" s="95">
        <f>+SUM(Q109:R109)</f>
        <v>0</v>
      </c>
    </row>
    <row r="110" spans="1:28" s="74" customFormat="1" x14ac:dyDescent="0.3">
      <c r="A110" s="107" t="s">
        <v>26</v>
      </c>
      <c r="B110" s="97">
        <v>23</v>
      </c>
      <c r="C110" s="97">
        <v>8</v>
      </c>
      <c r="D110" s="98">
        <f t="shared" si="7"/>
        <v>31</v>
      </c>
      <c r="E110" s="97">
        <v>22</v>
      </c>
      <c r="F110" s="97">
        <v>8</v>
      </c>
      <c r="G110" s="98">
        <f t="shared" si="8"/>
        <v>30</v>
      </c>
      <c r="H110" s="99">
        <v>23</v>
      </c>
      <c r="I110" s="99">
        <v>10</v>
      </c>
      <c r="J110" s="98">
        <f t="shared" ref="J110:J111" si="11">SUM(H110:I110)</f>
        <v>33</v>
      </c>
      <c r="K110" s="97">
        <v>23</v>
      </c>
      <c r="L110" s="97">
        <v>10</v>
      </c>
      <c r="M110" s="98">
        <f t="shared" si="9"/>
        <v>33</v>
      </c>
      <c r="N110" s="97">
        <v>22</v>
      </c>
      <c r="O110" s="97">
        <v>9</v>
      </c>
      <c r="P110" s="98">
        <f t="shared" si="10"/>
        <v>31</v>
      </c>
      <c r="Q110" s="97">
        <v>21</v>
      </c>
      <c r="R110" s="97">
        <v>9</v>
      </c>
      <c r="S110" s="100">
        <f t="shared" ref="S110:S111" si="12">+SUM(Q110:R110)</f>
        <v>30</v>
      </c>
    </row>
    <row r="111" spans="1:28" s="74" customFormat="1" x14ac:dyDescent="0.3">
      <c r="A111" s="107" t="s">
        <v>27</v>
      </c>
      <c r="B111" s="97">
        <v>46</v>
      </c>
      <c r="C111" s="97">
        <v>20</v>
      </c>
      <c r="D111" s="98">
        <f t="shared" si="7"/>
        <v>66</v>
      </c>
      <c r="E111" s="97">
        <v>49</v>
      </c>
      <c r="F111" s="97">
        <v>21</v>
      </c>
      <c r="G111" s="98">
        <f t="shared" si="8"/>
        <v>70</v>
      </c>
      <c r="H111" s="99">
        <v>46</v>
      </c>
      <c r="I111" s="99">
        <v>20</v>
      </c>
      <c r="J111" s="98">
        <f t="shared" si="11"/>
        <v>66</v>
      </c>
      <c r="K111" s="97">
        <v>46</v>
      </c>
      <c r="L111" s="97">
        <v>21</v>
      </c>
      <c r="M111" s="98">
        <f t="shared" si="9"/>
        <v>67</v>
      </c>
      <c r="N111" s="97">
        <v>47</v>
      </c>
      <c r="O111" s="97">
        <v>23</v>
      </c>
      <c r="P111" s="98">
        <f t="shared" si="10"/>
        <v>70</v>
      </c>
      <c r="Q111" s="97">
        <v>48</v>
      </c>
      <c r="R111" s="97">
        <v>23</v>
      </c>
      <c r="S111" s="100">
        <f t="shared" si="12"/>
        <v>71</v>
      </c>
    </row>
    <row r="112" spans="1:28" s="74" customFormat="1" x14ac:dyDescent="0.3">
      <c r="A112" s="108" t="s">
        <v>54</v>
      </c>
      <c r="B112" s="109">
        <f t="shared" ref="B112:M112" si="13">SUM(B109:B111)</f>
        <v>69</v>
      </c>
      <c r="C112" s="109">
        <f t="shared" si="13"/>
        <v>28</v>
      </c>
      <c r="D112" s="109">
        <f t="shared" si="13"/>
        <v>97</v>
      </c>
      <c r="E112" s="109">
        <f t="shared" si="13"/>
        <v>71</v>
      </c>
      <c r="F112" s="109">
        <f>SUM(F109:F111)</f>
        <v>29</v>
      </c>
      <c r="G112" s="109">
        <f t="shared" si="13"/>
        <v>100</v>
      </c>
      <c r="H112" s="109">
        <f>SUM(H109:H111)</f>
        <v>69</v>
      </c>
      <c r="I112" s="109">
        <f>SUM(I109:I111)</f>
        <v>30</v>
      </c>
      <c r="J112" s="109">
        <f t="shared" si="13"/>
        <v>99</v>
      </c>
      <c r="K112" s="109">
        <f t="shared" si="13"/>
        <v>69</v>
      </c>
      <c r="L112" s="109">
        <f t="shared" si="13"/>
        <v>31</v>
      </c>
      <c r="M112" s="109">
        <f t="shared" si="13"/>
        <v>100</v>
      </c>
      <c r="N112" s="109">
        <f>SUM(N109:N111)</f>
        <v>69</v>
      </c>
      <c r="O112" s="109">
        <f>SUM(O109:O111)</f>
        <v>32</v>
      </c>
      <c r="P112" s="109">
        <f t="shared" ref="P112:S112" si="14">SUM(P109:P111)</f>
        <v>101</v>
      </c>
      <c r="Q112" s="109">
        <f t="shared" si="14"/>
        <v>69</v>
      </c>
      <c r="R112" s="109">
        <f t="shared" si="14"/>
        <v>32</v>
      </c>
      <c r="S112" s="110">
        <f t="shared" si="14"/>
        <v>101</v>
      </c>
    </row>
    <row r="113" spans="1:19" s="74" customFormat="1" x14ac:dyDescent="0.3">
      <c r="A113" s="108" t="s">
        <v>72</v>
      </c>
      <c r="B113" s="97">
        <v>63</v>
      </c>
      <c r="C113" s="97">
        <v>27</v>
      </c>
      <c r="D113" s="98">
        <f>SUM(B113:C113)</f>
        <v>90</v>
      </c>
      <c r="E113" s="97">
        <v>65</v>
      </c>
      <c r="F113" s="97">
        <v>28</v>
      </c>
      <c r="G113" s="98">
        <f>SUM(E113:F113)</f>
        <v>93</v>
      </c>
      <c r="H113" s="99">
        <v>63</v>
      </c>
      <c r="I113" s="99">
        <v>29</v>
      </c>
      <c r="J113" s="98">
        <f>SUM(H113:I113)</f>
        <v>92</v>
      </c>
      <c r="K113" s="97">
        <v>63</v>
      </c>
      <c r="L113" s="97">
        <v>30</v>
      </c>
      <c r="M113" s="98">
        <f>SUM(K113:L113)</f>
        <v>93</v>
      </c>
      <c r="N113" s="97">
        <v>63</v>
      </c>
      <c r="O113" s="97">
        <v>31</v>
      </c>
      <c r="P113" s="98">
        <f>SUM(N113:O113)</f>
        <v>94</v>
      </c>
      <c r="Q113" s="97">
        <v>63</v>
      </c>
      <c r="R113" s="97">
        <v>31</v>
      </c>
      <c r="S113" s="100">
        <f>SUM(Q113:R113)</f>
        <v>94</v>
      </c>
    </row>
    <row r="114" spans="1:19" s="74" customFormat="1" x14ac:dyDescent="0.3">
      <c r="A114" s="108" t="s">
        <v>73</v>
      </c>
      <c r="B114" s="97">
        <v>43</v>
      </c>
      <c r="C114" s="97">
        <v>20</v>
      </c>
      <c r="D114" s="98">
        <f>SUM(B114:C114)</f>
        <v>63</v>
      </c>
      <c r="E114" s="97">
        <v>46</v>
      </c>
      <c r="F114" s="97">
        <v>21</v>
      </c>
      <c r="G114" s="98">
        <f>SUM(E114:F114)</f>
        <v>67</v>
      </c>
      <c r="H114" s="99">
        <v>43</v>
      </c>
      <c r="I114" s="99">
        <v>20</v>
      </c>
      <c r="J114" s="98">
        <f>SUM(H114:I114)</f>
        <v>63</v>
      </c>
      <c r="K114" s="97">
        <v>43</v>
      </c>
      <c r="L114" s="97">
        <v>21</v>
      </c>
      <c r="M114" s="98">
        <f>SUM(K114:L114)</f>
        <v>64</v>
      </c>
      <c r="N114" s="97">
        <v>44</v>
      </c>
      <c r="O114" s="97">
        <v>23</v>
      </c>
      <c r="P114" s="98">
        <f>SUM(N114:O114)</f>
        <v>67</v>
      </c>
      <c r="Q114" s="97">
        <v>45</v>
      </c>
      <c r="R114" s="97">
        <v>23</v>
      </c>
      <c r="S114" s="100">
        <f>SUM(Q114:R114)</f>
        <v>68</v>
      </c>
    </row>
    <row r="115" spans="1:19" s="74" customFormat="1" x14ac:dyDescent="0.3">
      <c r="A115" s="107" t="s">
        <v>74</v>
      </c>
      <c r="B115" s="97">
        <v>21</v>
      </c>
      <c r="C115" s="97">
        <v>7</v>
      </c>
      <c r="D115" s="98">
        <f t="shared" si="7"/>
        <v>28</v>
      </c>
      <c r="E115" s="97">
        <v>16</v>
      </c>
      <c r="F115" s="97">
        <v>11</v>
      </c>
      <c r="G115" s="98">
        <f t="shared" ref="G115:G118" si="15">+SUM(E115:F115)</f>
        <v>27</v>
      </c>
      <c r="H115" s="99">
        <v>15</v>
      </c>
      <c r="I115" s="99">
        <v>11</v>
      </c>
      <c r="J115" s="98">
        <f>+SUM(H115:I115)</f>
        <v>26</v>
      </c>
      <c r="K115" s="97">
        <v>16</v>
      </c>
      <c r="L115" s="97">
        <v>11</v>
      </c>
      <c r="M115" s="98">
        <f t="shared" si="9"/>
        <v>27</v>
      </c>
      <c r="N115" s="97">
        <v>18</v>
      </c>
      <c r="O115" s="97">
        <v>11</v>
      </c>
      <c r="P115" s="98">
        <f t="shared" ref="P115:P118" si="16">+SUM(N115:O115)</f>
        <v>29</v>
      </c>
      <c r="Q115" s="97">
        <v>18</v>
      </c>
      <c r="R115" s="97">
        <v>11</v>
      </c>
      <c r="S115" s="100">
        <f t="shared" ref="S115:S118" si="17">+SUM(Q115:R115)</f>
        <v>29</v>
      </c>
    </row>
    <row r="116" spans="1:19" s="74" customFormat="1" x14ac:dyDescent="0.3">
      <c r="A116" s="107" t="s">
        <v>75</v>
      </c>
      <c r="B116" s="97">
        <v>35</v>
      </c>
      <c r="C116" s="97">
        <v>16</v>
      </c>
      <c r="D116" s="98">
        <f t="shared" si="7"/>
        <v>51</v>
      </c>
      <c r="E116" s="97">
        <v>37</v>
      </c>
      <c r="F116" s="97">
        <v>18</v>
      </c>
      <c r="G116" s="98">
        <f t="shared" si="15"/>
        <v>55</v>
      </c>
      <c r="H116" s="99">
        <v>36</v>
      </c>
      <c r="I116" s="99">
        <v>19</v>
      </c>
      <c r="J116" s="98">
        <f>+SUM(H116:I116)</f>
        <v>55</v>
      </c>
      <c r="K116" s="97">
        <v>37</v>
      </c>
      <c r="L116" s="97">
        <v>19</v>
      </c>
      <c r="M116" s="98">
        <f t="shared" si="9"/>
        <v>56</v>
      </c>
      <c r="N116" s="97">
        <v>38</v>
      </c>
      <c r="O116" s="97">
        <v>20</v>
      </c>
      <c r="P116" s="98">
        <f t="shared" si="16"/>
        <v>58</v>
      </c>
      <c r="Q116" s="97">
        <v>39</v>
      </c>
      <c r="R116" s="97">
        <v>20</v>
      </c>
      <c r="S116" s="100">
        <f t="shared" si="17"/>
        <v>59</v>
      </c>
    </row>
    <row r="117" spans="1:19" s="74" customFormat="1" x14ac:dyDescent="0.3">
      <c r="A117" s="108" t="s">
        <v>76</v>
      </c>
      <c r="B117" s="97">
        <v>69</v>
      </c>
      <c r="C117" s="97">
        <v>28</v>
      </c>
      <c r="D117" s="98">
        <f t="shared" si="7"/>
        <v>97</v>
      </c>
      <c r="E117" s="97">
        <v>71</v>
      </c>
      <c r="F117" s="97">
        <v>29</v>
      </c>
      <c r="G117" s="98">
        <f t="shared" si="15"/>
        <v>100</v>
      </c>
      <c r="H117" s="99">
        <v>69</v>
      </c>
      <c r="I117" s="99">
        <v>30</v>
      </c>
      <c r="J117" s="98">
        <f>+SUM(H117:I117)</f>
        <v>99</v>
      </c>
      <c r="K117" s="97">
        <v>69</v>
      </c>
      <c r="L117" s="97">
        <v>31</v>
      </c>
      <c r="M117" s="98">
        <f t="shared" si="9"/>
        <v>100</v>
      </c>
      <c r="N117" s="97">
        <v>69</v>
      </c>
      <c r="O117" s="97">
        <v>32</v>
      </c>
      <c r="P117" s="98">
        <f t="shared" si="16"/>
        <v>101</v>
      </c>
      <c r="Q117" s="97">
        <v>69</v>
      </c>
      <c r="R117" s="97">
        <v>32</v>
      </c>
      <c r="S117" s="100">
        <f t="shared" si="17"/>
        <v>101</v>
      </c>
    </row>
    <row r="118" spans="1:19" s="74" customFormat="1" ht="33" x14ac:dyDescent="0.3">
      <c r="A118" s="111" t="s">
        <v>77</v>
      </c>
      <c r="B118" s="112">
        <v>50</v>
      </c>
      <c r="C118" s="112">
        <v>43</v>
      </c>
      <c r="D118" s="102">
        <f t="shared" si="7"/>
        <v>93</v>
      </c>
      <c r="E118" s="112">
        <v>50</v>
      </c>
      <c r="F118" s="112">
        <v>44</v>
      </c>
      <c r="G118" s="102">
        <f t="shared" si="15"/>
        <v>94</v>
      </c>
      <c r="H118" s="113">
        <v>51</v>
      </c>
      <c r="I118" s="113">
        <v>45</v>
      </c>
      <c r="J118" s="102">
        <f>+SUM(H118:I118)</f>
        <v>96</v>
      </c>
      <c r="K118" s="112">
        <v>52</v>
      </c>
      <c r="L118" s="112">
        <v>46</v>
      </c>
      <c r="M118" s="102">
        <f t="shared" si="9"/>
        <v>98</v>
      </c>
      <c r="N118" s="112">
        <v>53</v>
      </c>
      <c r="O118" s="112">
        <v>47</v>
      </c>
      <c r="P118" s="102">
        <f t="shared" si="16"/>
        <v>100</v>
      </c>
      <c r="Q118" s="112">
        <v>54</v>
      </c>
      <c r="R118" s="112">
        <v>48</v>
      </c>
      <c r="S118" s="103">
        <f t="shared" si="17"/>
        <v>102</v>
      </c>
    </row>
    <row r="119" spans="1:19" s="74" customFormat="1" ht="14.25" x14ac:dyDescent="0.2">
      <c r="A119" s="114"/>
    </row>
    <row r="120" spans="1:19" s="74" customFormat="1" x14ac:dyDescent="0.2">
      <c r="A120" s="358" t="s">
        <v>78</v>
      </c>
      <c r="B120" s="344">
        <v>2013</v>
      </c>
      <c r="C120" s="345"/>
      <c r="D120" s="345"/>
      <c r="E120" s="344">
        <v>2014</v>
      </c>
      <c r="F120" s="345"/>
      <c r="G120" s="345"/>
      <c r="H120" s="346">
        <v>2015</v>
      </c>
      <c r="I120" s="347"/>
      <c r="J120" s="348"/>
      <c r="K120" s="347">
        <v>2016</v>
      </c>
      <c r="L120" s="347"/>
      <c r="M120" s="348"/>
      <c r="N120" s="344">
        <v>2017</v>
      </c>
      <c r="O120" s="345"/>
      <c r="P120" s="345"/>
      <c r="Q120" s="344">
        <v>2018</v>
      </c>
      <c r="R120" s="345"/>
      <c r="S120" s="345"/>
    </row>
    <row r="121" spans="1:19" s="74" customFormat="1" x14ac:dyDescent="0.3">
      <c r="A121" s="359"/>
      <c r="B121" s="115" t="s">
        <v>79</v>
      </c>
      <c r="C121" s="115" t="s">
        <v>80</v>
      </c>
      <c r="D121" s="115" t="s">
        <v>81</v>
      </c>
      <c r="E121" s="115" t="s">
        <v>79</v>
      </c>
      <c r="F121" s="115" t="s">
        <v>80</v>
      </c>
      <c r="G121" s="115" t="s">
        <v>81</v>
      </c>
      <c r="H121" s="115" t="s">
        <v>79</v>
      </c>
      <c r="I121" s="115" t="s">
        <v>80</v>
      </c>
      <c r="J121" s="115" t="s">
        <v>81</v>
      </c>
      <c r="K121" s="115" t="s">
        <v>79</v>
      </c>
      <c r="L121" s="115" t="s">
        <v>80</v>
      </c>
      <c r="M121" s="116" t="s">
        <v>81</v>
      </c>
      <c r="N121" s="115" t="s">
        <v>79</v>
      </c>
      <c r="O121" s="115" t="s">
        <v>80</v>
      </c>
      <c r="P121" s="115" t="s">
        <v>81</v>
      </c>
      <c r="Q121" s="115" t="s">
        <v>79</v>
      </c>
      <c r="R121" s="115" t="s">
        <v>80</v>
      </c>
      <c r="S121" s="117" t="s">
        <v>81</v>
      </c>
    </row>
    <row r="122" spans="1:19" s="74" customFormat="1" x14ac:dyDescent="0.3">
      <c r="A122" s="118" t="s">
        <v>25</v>
      </c>
      <c r="B122" s="119">
        <f t="shared" ref="B122:S125" si="18">IFERROR(B109*100/B$101,"")</f>
        <v>0</v>
      </c>
      <c r="C122" s="119">
        <f t="shared" si="18"/>
        <v>0</v>
      </c>
      <c r="D122" s="119">
        <f t="shared" si="18"/>
        <v>0</v>
      </c>
      <c r="E122" s="119">
        <f t="shared" si="18"/>
        <v>0</v>
      </c>
      <c r="F122" s="119">
        <f t="shared" si="18"/>
        <v>0</v>
      </c>
      <c r="G122" s="119">
        <f t="shared" si="18"/>
        <v>0</v>
      </c>
      <c r="H122" s="119">
        <f t="shared" si="18"/>
        <v>0</v>
      </c>
      <c r="I122" s="119">
        <f t="shared" si="18"/>
        <v>0</v>
      </c>
      <c r="J122" s="119">
        <f t="shared" si="18"/>
        <v>0</v>
      </c>
      <c r="K122" s="119">
        <f t="shared" si="18"/>
        <v>0</v>
      </c>
      <c r="L122" s="119">
        <f t="shared" si="18"/>
        <v>0</v>
      </c>
      <c r="M122" s="119">
        <f t="shared" si="18"/>
        <v>0</v>
      </c>
      <c r="N122" s="119">
        <f t="shared" si="18"/>
        <v>0</v>
      </c>
      <c r="O122" s="119">
        <f t="shared" si="18"/>
        <v>0</v>
      </c>
      <c r="P122" s="119">
        <f t="shared" si="18"/>
        <v>0</v>
      </c>
      <c r="Q122" s="119">
        <f t="shared" si="18"/>
        <v>0</v>
      </c>
      <c r="R122" s="119">
        <f t="shared" si="18"/>
        <v>0</v>
      </c>
      <c r="S122" s="120">
        <f t="shared" si="18"/>
        <v>0</v>
      </c>
    </row>
    <row r="123" spans="1:19" s="74" customFormat="1" x14ac:dyDescent="0.3">
      <c r="A123" s="121" t="s">
        <v>26</v>
      </c>
      <c r="B123" s="122">
        <f t="shared" si="18"/>
        <v>31.506849315068493</v>
      </c>
      <c r="C123" s="122">
        <f t="shared" si="18"/>
        <v>26.666666666666668</v>
      </c>
      <c r="D123" s="122">
        <f t="shared" si="18"/>
        <v>30.097087378640776</v>
      </c>
      <c r="E123" s="122">
        <f t="shared" si="18"/>
        <v>29.333333333333332</v>
      </c>
      <c r="F123" s="122">
        <f t="shared" si="18"/>
        <v>25.806451612903224</v>
      </c>
      <c r="G123" s="122">
        <f t="shared" si="18"/>
        <v>28.30188679245283</v>
      </c>
      <c r="H123" s="122">
        <f t="shared" si="18"/>
        <v>31.506849315068493</v>
      </c>
      <c r="I123" s="122">
        <f t="shared" si="18"/>
        <v>31.25</v>
      </c>
      <c r="J123" s="122">
        <f t="shared" si="18"/>
        <v>31.428571428571427</v>
      </c>
      <c r="K123" s="122">
        <f t="shared" si="18"/>
        <v>31.506849315068493</v>
      </c>
      <c r="L123" s="122">
        <f t="shared" si="18"/>
        <v>31.25</v>
      </c>
      <c r="M123" s="122">
        <f t="shared" si="18"/>
        <v>31.428571428571427</v>
      </c>
      <c r="N123" s="122">
        <f t="shared" si="18"/>
        <v>30.136986301369863</v>
      </c>
      <c r="O123" s="122">
        <f t="shared" si="18"/>
        <v>28.125</v>
      </c>
      <c r="P123" s="122">
        <f t="shared" si="18"/>
        <v>29.523809523809526</v>
      </c>
      <c r="Q123" s="122">
        <f t="shared" si="18"/>
        <v>28.767123287671232</v>
      </c>
      <c r="R123" s="122">
        <f t="shared" si="18"/>
        <v>28.125</v>
      </c>
      <c r="S123" s="123">
        <f t="shared" si="18"/>
        <v>28.571428571428573</v>
      </c>
    </row>
    <row r="124" spans="1:19" s="74" customFormat="1" x14ac:dyDescent="0.3">
      <c r="A124" s="121" t="s">
        <v>27</v>
      </c>
      <c r="B124" s="122">
        <f t="shared" si="18"/>
        <v>63.013698630136986</v>
      </c>
      <c r="C124" s="122">
        <f t="shared" si="18"/>
        <v>66.666666666666671</v>
      </c>
      <c r="D124" s="122">
        <f t="shared" si="18"/>
        <v>64.077669902912618</v>
      </c>
      <c r="E124" s="122">
        <f t="shared" si="18"/>
        <v>65.333333333333329</v>
      </c>
      <c r="F124" s="122">
        <f t="shared" si="18"/>
        <v>67.741935483870961</v>
      </c>
      <c r="G124" s="122">
        <f t="shared" si="18"/>
        <v>66.037735849056602</v>
      </c>
      <c r="H124" s="122">
        <f t="shared" si="18"/>
        <v>63.013698630136986</v>
      </c>
      <c r="I124" s="122">
        <f t="shared" si="18"/>
        <v>62.5</v>
      </c>
      <c r="J124" s="122">
        <f t="shared" si="18"/>
        <v>62.857142857142854</v>
      </c>
      <c r="K124" s="122">
        <f t="shared" si="18"/>
        <v>63.013698630136986</v>
      </c>
      <c r="L124" s="122">
        <f t="shared" si="18"/>
        <v>65.625</v>
      </c>
      <c r="M124" s="122">
        <f t="shared" si="18"/>
        <v>63.80952380952381</v>
      </c>
      <c r="N124" s="122">
        <f t="shared" si="18"/>
        <v>64.38356164383562</v>
      </c>
      <c r="O124" s="122">
        <f t="shared" si="18"/>
        <v>71.875</v>
      </c>
      <c r="P124" s="122">
        <f t="shared" si="18"/>
        <v>66.666666666666671</v>
      </c>
      <c r="Q124" s="122">
        <f t="shared" si="18"/>
        <v>65.753424657534254</v>
      </c>
      <c r="R124" s="122">
        <f t="shared" si="18"/>
        <v>71.875</v>
      </c>
      <c r="S124" s="123">
        <f t="shared" si="18"/>
        <v>67.61904761904762</v>
      </c>
    </row>
    <row r="125" spans="1:19" s="74" customFormat="1" x14ac:dyDescent="0.3">
      <c r="A125" s="108" t="s">
        <v>54</v>
      </c>
      <c r="B125" s="122">
        <f t="shared" ref="B125:M125" si="19">IFERROR(B112*100/B101,"")</f>
        <v>94.520547945205479</v>
      </c>
      <c r="C125" s="122">
        <f t="shared" si="19"/>
        <v>93.333333333333329</v>
      </c>
      <c r="D125" s="122">
        <f t="shared" si="19"/>
        <v>94.174757281553397</v>
      </c>
      <c r="E125" s="122">
        <f t="shared" si="19"/>
        <v>94.666666666666671</v>
      </c>
      <c r="F125" s="122">
        <f t="shared" si="19"/>
        <v>93.548387096774192</v>
      </c>
      <c r="G125" s="122">
        <f t="shared" si="19"/>
        <v>94.339622641509436</v>
      </c>
      <c r="H125" s="122">
        <f t="shared" si="19"/>
        <v>94.520547945205479</v>
      </c>
      <c r="I125" s="122">
        <f t="shared" si="19"/>
        <v>93.75</v>
      </c>
      <c r="J125" s="122">
        <f t="shared" si="19"/>
        <v>94.285714285714292</v>
      </c>
      <c r="K125" s="122">
        <f t="shared" si="19"/>
        <v>94.520547945205479</v>
      </c>
      <c r="L125" s="122">
        <f t="shared" si="19"/>
        <v>96.875</v>
      </c>
      <c r="M125" s="122">
        <f t="shared" si="19"/>
        <v>95.238095238095241</v>
      </c>
      <c r="N125" s="122">
        <f t="shared" si="18"/>
        <v>94.520547945205479</v>
      </c>
      <c r="O125" s="122">
        <f t="shared" si="18"/>
        <v>100</v>
      </c>
      <c r="P125" s="122">
        <f t="shared" si="18"/>
        <v>96.19047619047619</v>
      </c>
      <c r="Q125" s="122">
        <f t="shared" si="18"/>
        <v>94.520547945205479</v>
      </c>
      <c r="R125" s="122">
        <f t="shared" si="18"/>
        <v>100</v>
      </c>
      <c r="S125" s="123">
        <f t="shared" si="18"/>
        <v>96.19047619047619</v>
      </c>
    </row>
    <row r="126" spans="1:19" s="74" customFormat="1" x14ac:dyDescent="0.3">
      <c r="A126" s="108" t="s">
        <v>72</v>
      </c>
      <c r="B126" s="122">
        <f t="shared" ref="B126:S126" si="20">IFERROR(B113*100/B112,"")</f>
        <v>91.304347826086953</v>
      </c>
      <c r="C126" s="122">
        <f t="shared" si="20"/>
        <v>96.428571428571431</v>
      </c>
      <c r="D126" s="122">
        <f t="shared" si="20"/>
        <v>92.783505154639172</v>
      </c>
      <c r="E126" s="122">
        <f t="shared" si="20"/>
        <v>91.549295774647888</v>
      </c>
      <c r="F126" s="122">
        <f t="shared" si="20"/>
        <v>96.551724137931032</v>
      </c>
      <c r="G126" s="122">
        <f t="shared" si="20"/>
        <v>93</v>
      </c>
      <c r="H126" s="122">
        <f t="shared" si="20"/>
        <v>91.304347826086953</v>
      </c>
      <c r="I126" s="122">
        <f t="shared" si="20"/>
        <v>96.666666666666671</v>
      </c>
      <c r="J126" s="122">
        <f t="shared" si="20"/>
        <v>92.929292929292927</v>
      </c>
      <c r="K126" s="122">
        <f t="shared" si="20"/>
        <v>91.304347826086953</v>
      </c>
      <c r="L126" s="122">
        <f t="shared" si="20"/>
        <v>96.774193548387103</v>
      </c>
      <c r="M126" s="122">
        <f t="shared" si="20"/>
        <v>93</v>
      </c>
      <c r="N126" s="122">
        <f t="shared" si="20"/>
        <v>91.304347826086953</v>
      </c>
      <c r="O126" s="122">
        <f t="shared" si="20"/>
        <v>96.875</v>
      </c>
      <c r="P126" s="122">
        <f t="shared" si="20"/>
        <v>93.069306930693074</v>
      </c>
      <c r="Q126" s="122">
        <f t="shared" si="20"/>
        <v>91.304347826086953</v>
      </c>
      <c r="R126" s="122">
        <f t="shared" si="20"/>
        <v>96.875</v>
      </c>
      <c r="S126" s="123">
        <f t="shared" si="20"/>
        <v>93.069306930693074</v>
      </c>
    </row>
    <row r="127" spans="1:19" s="74" customFormat="1" x14ac:dyDescent="0.3">
      <c r="A127" s="108" t="s">
        <v>73</v>
      </c>
      <c r="B127" s="122">
        <f t="shared" ref="B127:S127" si="21">IFERROR(B114*100/B111,"")</f>
        <v>93.478260869565219</v>
      </c>
      <c r="C127" s="122">
        <f t="shared" si="21"/>
        <v>100</v>
      </c>
      <c r="D127" s="122">
        <f t="shared" si="21"/>
        <v>95.454545454545453</v>
      </c>
      <c r="E127" s="122">
        <f t="shared" si="21"/>
        <v>93.877551020408163</v>
      </c>
      <c r="F127" s="122">
        <f t="shared" si="21"/>
        <v>100</v>
      </c>
      <c r="G127" s="122">
        <f t="shared" si="21"/>
        <v>95.714285714285708</v>
      </c>
      <c r="H127" s="122">
        <f t="shared" si="21"/>
        <v>93.478260869565219</v>
      </c>
      <c r="I127" s="122">
        <f t="shared" si="21"/>
        <v>100</v>
      </c>
      <c r="J127" s="122">
        <f t="shared" si="21"/>
        <v>95.454545454545453</v>
      </c>
      <c r="K127" s="122">
        <f t="shared" si="21"/>
        <v>93.478260869565219</v>
      </c>
      <c r="L127" s="122">
        <f t="shared" si="21"/>
        <v>100</v>
      </c>
      <c r="M127" s="122">
        <f t="shared" si="21"/>
        <v>95.522388059701498</v>
      </c>
      <c r="N127" s="122">
        <f t="shared" si="21"/>
        <v>93.61702127659575</v>
      </c>
      <c r="O127" s="122">
        <f t="shared" si="21"/>
        <v>100</v>
      </c>
      <c r="P127" s="122">
        <f t="shared" si="21"/>
        <v>95.714285714285708</v>
      </c>
      <c r="Q127" s="122">
        <f t="shared" si="21"/>
        <v>93.75</v>
      </c>
      <c r="R127" s="122">
        <f t="shared" si="21"/>
        <v>100</v>
      </c>
      <c r="S127" s="123">
        <f t="shared" si="21"/>
        <v>95.774647887323937</v>
      </c>
    </row>
    <row r="128" spans="1:19" s="74" customFormat="1" x14ac:dyDescent="0.3">
      <c r="A128" s="121" t="s">
        <v>74</v>
      </c>
      <c r="B128" s="122">
        <f t="shared" ref="B128:M128" si="22">IFERROR(B115*100/B101,"")</f>
        <v>28.767123287671232</v>
      </c>
      <c r="C128" s="122">
        <f t="shared" si="22"/>
        <v>23.333333333333332</v>
      </c>
      <c r="D128" s="122">
        <f t="shared" si="22"/>
        <v>27.184466019417474</v>
      </c>
      <c r="E128" s="122">
        <f t="shared" si="22"/>
        <v>21.333333333333332</v>
      </c>
      <c r="F128" s="122">
        <f t="shared" si="22"/>
        <v>35.483870967741936</v>
      </c>
      <c r="G128" s="122">
        <f t="shared" si="22"/>
        <v>25.471698113207548</v>
      </c>
      <c r="H128" s="122">
        <f t="shared" si="22"/>
        <v>20.547945205479451</v>
      </c>
      <c r="I128" s="122">
        <f t="shared" si="22"/>
        <v>34.375</v>
      </c>
      <c r="J128" s="122">
        <f t="shared" si="22"/>
        <v>24.761904761904763</v>
      </c>
      <c r="K128" s="122">
        <f t="shared" si="22"/>
        <v>21.917808219178081</v>
      </c>
      <c r="L128" s="122">
        <f t="shared" si="22"/>
        <v>34.375</v>
      </c>
      <c r="M128" s="122">
        <f t="shared" si="22"/>
        <v>25.714285714285715</v>
      </c>
      <c r="N128" s="122">
        <f t="shared" ref="N128:S130" si="23">IFERROR(N115*100/N$101,"")</f>
        <v>24.657534246575342</v>
      </c>
      <c r="O128" s="122">
        <f t="shared" si="23"/>
        <v>34.375</v>
      </c>
      <c r="P128" s="122">
        <f t="shared" si="23"/>
        <v>27.61904761904762</v>
      </c>
      <c r="Q128" s="122">
        <f t="shared" si="23"/>
        <v>24.657534246575342</v>
      </c>
      <c r="R128" s="122">
        <f t="shared" si="23"/>
        <v>34.375</v>
      </c>
      <c r="S128" s="123">
        <f t="shared" si="23"/>
        <v>27.61904761904762</v>
      </c>
    </row>
    <row r="129" spans="1:19" s="74" customFormat="1" x14ac:dyDescent="0.3">
      <c r="A129" s="121" t="s">
        <v>75</v>
      </c>
      <c r="B129" s="122">
        <f t="shared" ref="B129:M130" si="24">IFERROR(B116*100/B$101,"")</f>
        <v>47.945205479452056</v>
      </c>
      <c r="C129" s="122">
        <f t="shared" si="24"/>
        <v>53.333333333333336</v>
      </c>
      <c r="D129" s="122">
        <f t="shared" si="24"/>
        <v>49.514563106796118</v>
      </c>
      <c r="E129" s="122">
        <f t="shared" si="24"/>
        <v>49.333333333333336</v>
      </c>
      <c r="F129" s="122">
        <f t="shared" si="24"/>
        <v>58.064516129032256</v>
      </c>
      <c r="G129" s="122">
        <f t="shared" si="24"/>
        <v>51.886792452830186</v>
      </c>
      <c r="H129" s="122">
        <f t="shared" si="24"/>
        <v>49.315068493150683</v>
      </c>
      <c r="I129" s="122">
        <f t="shared" si="24"/>
        <v>59.375</v>
      </c>
      <c r="J129" s="122">
        <f t="shared" si="24"/>
        <v>52.38095238095238</v>
      </c>
      <c r="K129" s="122">
        <f t="shared" si="24"/>
        <v>50.684931506849317</v>
      </c>
      <c r="L129" s="122">
        <f t="shared" si="24"/>
        <v>59.375</v>
      </c>
      <c r="M129" s="122">
        <f t="shared" si="24"/>
        <v>53.333333333333336</v>
      </c>
      <c r="N129" s="122">
        <f t="shared" si="23"/>
        <v>52.054794520547944</v>
      </c>
      <c r="O129" s="122">
        <f t="shared" si="23"/>
        <v>62.5</v>
      </c>
      <c r="P129" s="122">
        <f t="shared" si="23"/>
        <v>55.238095238095241</v>
      </c>
      <c r="Q129" s="122">
        <f t="shared" si="23"/>
        <v>53.424657534246577</v>
      </c>
      <c r="R129" s="122">
        <f t="shared" si="23"/>
        <v>62.5</v>
      </c>
      <c r="S129" s="123">
        <f t="shared" si="23"/>
        <v>56.19047619047619</v>
      </c>
    </row>
    <row r="130" spans="1:19" s="74" customFormat="1" x14ac:dyDescent="0.3">
      <c r="A130" s="108" t="s">
        <v>76</v>
      </c>
      <c r="B130" s="122">
        <f t="shared" si="24"/>
        <v>94.520547945205479</v>
      </c>
      <c r="C130" s="122">
        <f t="shared" si="24"/>
        <v>93.333333333333329</v>
      </c>
      <c r="D130" s="122">
        <f t="shared" si="24"/>
        <v>94.174757281553397</v>
      </c>
      <c r="E130" s="122">
        <f t="shared" si="24"/>
        <v>94.666666666666671</v>
      </c>
      <c r="F130" s="122">
        <f t="shared" si="24"/>
        <v>93.548387096774192</v>
      </c>
      <c r="G130" s="122">
        <f t="shared" si="24"/>
        <v>94.339622641509436</v>
      </c>
      <c r="H130" s="122">
        <f t="shared" si="24"/>
        <v>94.520547945205479</v>
      </c>
      <c r="I130" s="122">
        <f t="shared" si="24"/>
        <v>93.75</v>
      </c>
      <c r="J130" s="122">
        <f t="shared" si="24"/>
        <v>94.285714285714292</v>
      </c>
      <c r="K130" s="122">
        <f t="shared" si="24"/>
        <v>94.520547945205479</v>
      </c>
      <c r="L130" s="122">
        <f t="shared" si="24"/>
        <v>96.875</v>
      </c>
      <c r="M130" s="122">
        <f t="shared" si="24"/>
        <v>95.238095238095241</v>
      </c>
      <c r="N130" s="122">
        <f t="shared" si="23"/>
        <v>94.520547945205479</v>
      </c>
      <c r="O130" s="122">
        <f t="shared" si="23"/>
        <v>100</v>
      </c>
      <c r="P130" s="122">
        <f t="shared" si="23"/>
        <v>96.19047619047619</v>
      </c>
      <c r="Q130" s="122">
        <f t="shared" si="23"/>
        <v>94.520547945205479</v>
      </c>
      <c r="R130" s="122">
        <f t="shared" si="23"/>
        <v>100</v>
      </c>
      <c r="S130" s="123">
        <f t="shared" si="23"/>
        <v>96.19047619047619</v>
      </c>
    </row>
    <row r="131" spans="1:19" s="74" customFormat="1" ht="33" x14ac:dyDescent="0.3">
      <c r="A131" s="111" t="s">
        <v>77</v>
      </c>
      <c r="B131" s="124">
        <f t="shared" ref="B131:M131" si="25">IFERROR(B118*100/B$103,"")</f>
        <v>21.367521367521366</v>
      </c>
      <c r="C131" s="124">
        <f t="shared" si="25"/>
        <v>36.440677966101696</v>
      </c>
      <c r="D131" s="124">
        <f t="shared" si="25"/>
        <v>26.420454545454547</v>
      </c>
      <c r="E131" s="124">
        <f t="shared" si="25"/>
        <v>21.459227467811157</v>
      </c>
      <c r="F131" s="124">
        <f t="shared" si="25"/>
        <v>41.509433962264154</v>
      </c>
      <c r="G131" s="124">
        <f t="shared" si="25"/>
        <v>27.728613569321535</v>
      </c>
      <c r="H131" s="124">
        <f t="shared" si="25"/>
        <v>20.481927710843372</v>
      </c>
      <c r="I131" s="124">
        <f t="shared" si="25"/>
        <v>35.433070866141733</v>
      </c>
      <c r="J131" s="124">
        <f t="shared" si="25"/>
        <v>25.531914893617021</v>
      </c>
      <c r="K131" s="124">
        <f t="shared" si="25"/>
        <v>20.717131474103585</v>
      </c>
      <c r="L131" s="124">
        <f t="shared" si="25"/>
        <v>35.114503816793892</v>
      </c>
      <c r="M131" s="124">
        <f t="shared" si="25"/>
        <v>25.654450261780106</v>
      </c>
      <c r="N131" s="124">
        <f t="shared" ref="N131:S131" si="26">IFERROR(N118*100/N103,"")</f>
        <v>21.115537848605577</v>
      </c>
      <c r="O131" s="124">
        <f t="shared" si="26"/>
        <v>35.877862595419849</v>
      </c>
      <c r="P131" s="124">
        <f t="shared" si="26"/>
        <v>26.178010471204189</v>
      </c>
      <c r="Q131" s="124">
        <f t="shared" si="26"/>
        <v>21.513944223107568</v>
      </c>
      <c r="R131" s="124">
        <f t="shared" si="26"/>
        <v>36.641221374045799</v>
      </c>
      <c r="S131" s="125">
        <f t="shared" si="26"/>
        <v>26.701570680628272</v>
      </c>
    </row>
    <row r="132" spans="1:19" s="74" customFormat="1" x14ac:dyDescent="0.3">
      <c r="A132" s="126" t="s">
        <v>50</v>
      </c>
    </row>
    <row r="133" spans="1:19" x14ac:dyDescent="0.3">
      <c r="A133" s="126"/>
    </row>
    <row r="134" spans="1:19" x14ac:dyDescent="0.3">
      <c r="A134" s="350" t="s">
        <v>82</v>
      </c>
      <c r="B134" s="351"/>
      <c r="C134" s="351"/>
      <c r="D134" s="351"/>
      <c r="E134" s="351"/>
      <c r="F134" s="351"/>
      <c r="G134" s="351"/>
      <c r="H134" s="351"/>
      <c r="I134" s="351"/>
      <c r="J134" s="351"/>
      <c r="K134" s="351"/>
      <c r="L134" s="351"/>
      <c r="M134" s="352"/>
    </row>
    <row r="135" spans="1:19" x14ac:dyDescent="0.3">
      <c r="A135" s="353" t="s">
        <v>83</v>
      </c>
      <c r="B135" s="354">
        <v>2013</v>
      </c>
      <c r="C135" s="355"/>
      <c r="D135" s="354">
        <v>2014</v>
      </c>
      <c r="E135" s="355"/>
      <c r="F135" s="356">
        <v>2015</v>
      </c>
      <c r="G135" s="357"/>
      <c r="H135" s="356">
        <v>2016</v>
      </c>
      <c r="I135" s="357"/>
      <c r="J135" s="354">
        <v>2017</v>
      </c>
      <c r="K135" s="355"/>
      <c r="L135" s="354">
        <v>2018</v>
      </c>
      <c r="M135" s="355"/>
    </row>
    <row r="136" spans="1:19" x14ac:dyDescent="0.3">
      <c r="A136" s="353"/>
      <c r="B136" s="127" t="s">
        <v>84</v>
      </c>
      <c r="C136" s="127" t="s">
        <v>85</v>
      </c>
      <c r="D136" s="127" t="s">
        <v>84</v>
      </c>
      <c r="E136" s="127" t="s">
        <v>85</v>
      </c>
      <c r="F136" s="127" t="s">
        <v>84</v>
      </c>
      <c r="G136" s="127" t="s">
        <v>85</v>
      </c>
      <c r="H136" s="127" t="s">
        <v>84</v>
      </c>
      <c r="I136" s="127" t="s">
        <v>85</v>
      </c>
      <c r="J136" s="127" t="s">
        <v>84</v>
      </c>
      <c r="K136" s="127" t="s">
        <v>85</v>
      </c>
      <c r="L136" s="127" t="s">
        <v>84</v>
      </c>
      <c r="M136" s="127" t="s">
        <v>85</v>
      </c>
    </row>
    <row r="137" spans="1:19" ht="33" x14ac:dyDescent="0.3">
      <c r="A137" s="118" t="s">
        <v>86</v>
      </c>
      <c r="B137" s="128">
        <v>11</v>
      </c>
      <c r="C137" s="129">
        <f>IF(B137=0,"",B137*100/N78)</f>
        <v>100</v>
      </c>
      <c r="D137" s="128">
        <v>13</v>
      </c>
      <c r="E137" s="129">
        <f>IF(D137=0,"",D137*100/O78)</f>
        <v>100</v>
      </c>
      <c r="F137" s="128">
        <v>14</v>
      </c>
      <c r="G137" s="129">
        <f>IF(F137=0,"",F137*100/P78)</f>
        <v>100</v>
      </c>
      <c r="H137" s="128">
        <v>9</v>
      </c>
      <c r="I137" s="129">
        <f>IF(H137=0,"",H137*100/Q78)</f>
        <v>64.285714285714292</v>
      </c>
      <c r="J137" s="128">
        <v>0</v>
      </c>
      <c r="K137" s="129" t="str">
        <f>IF(J137=0,"",J137*100/R78)</f>
        <v/>
      </c>
      <c r="L137" s="128">
        <v>4</v>
      </c>
      <c r="M137" s="130">
        <f>IF(L137=0,"",L137*100/S78)</f>
        <v>28.571428571428573</v>
      </c>
    </row>
    <row r="138" spans="1:19" x14ac:dyDescent="0.3">
      <c r="A138" s="131" t="s">
        <v>87</v>
      </c>
      <c r="B138" s="132"/>
      <c r="C138" s="287" t="str">
        <f>IF(B138=0,"",B138*100/N78)</f>
        <v/>
      </c>
      <c r="D138" s="132"/>
      <c r="E138" s="287" t="str">
        <f>IF(D138=0,"",D138*100/O78)</f>
        <v/>
      </c>
      <c r="F138" s="132"/>
      <c r="G138" s="133" t="str">
        <f>IF(F138=0,"",F138*100/$P$78)</f>
        <v/>
      </c>
      <c r="H138" s="132">
        <v>9</v>
      </c>
      <c r="I138" s="133">
        <f>IF(H138=0,"",H138*100/$Q$78)</f>
        <v>64.285714285714292</v>
      </c>
      <c r="J138" s="132"/>
      <c r="K138" s="133" t="str">
        <f>IF(J138=0,"",J138*100/$R$78)</f>
        <v/>
      </c>
      <c r="L138" s="132">
        <v>4</v>
      </c>
      <c r="M138" s="134">
        <f>IF(L138=0,"",L138*100/$S$78)</f>
        <v>28.571428571428573</v>
      </c>
    </row>
    <row r="139" spans="1:19" x14ac:dyDescent="0.3">
      <c r="A139" s="135" t="s">
        <v>88</v>
      </c>
      <c r="B139" s="132"/>
      <c r="C139" s="287" t="str">
        <f>IF(B139=0,"",B139*100/N78)</f>
        <v/>
      </c>
      <c r="D139" s="132"/>
      <c r="E139" s="287" t="str">
        <f>IF(D139=0,"",D139*100/O78)</f>
        <v/>
      </c>
      <c r="F139" s="281"/>
      <c r="G139" s="280" t="str">
        <f>IF(F139=0,"",F139*100/$P$78)</f>
        <v/>
      </c>
      <c r="H139" s="279">
        <v>9</v>
      </c>
      <c r="I139" s="280">
        <f>IF(H139=0,"",H139*100/$Q$78)</f>
        <v>64.285714285714292</v>
      </c>
      <c r="J139" s="279">
        <v>9</v>
      </c>
      <c r="K139" s="280">
        <f>IF(J139=0,"",J139*100/$R$78)</f>
        <v>64.285714285714292</v>
      </c>
      <c r="L139" s="279">
        <v>13</v>
      </c>
      <c r="M139" s="282">
        <f>IF(L139=0,"",L139*100/$S$78)</f>
        <v>92.857142857142861</v>
      </c>
    </row>
    <row r="140" spans="1:19" x14ac:dyDescent="0.3">
      <c r="A140" s="121" t="s">
        <v>89</v>
      </c>
      <c r="B140" s="279"/>
      <c r="C140" s="280" t="str">
        <f>IF(B140=0,"",B140*100/(B48+H48))</f>
        <v/>
      </c>
      <c r="D140" s="279"/>
      <c r="E140" s="280" t="str">
        <f>IF(D140=0,"",D140*100/(C48+I48))</f>
        <v/>
      </c>
      <c r="F140" s="281"/>
      <c r="G140" s="280" t="str">
        <f>IF(F140=0,"",F140*100/(D48+J48))</f>
        <v/>
      </c>
      <c r="H140" s="279"/>
      <c r="I140" s="280" t="str">
        <f>IF(H140=0,"",H140*100/(E48+K48))</f>
        <v/>
      </c>
      <c r="J140" s="279"/>
      <c r="K140" s="280" t="str">
        <f>IF(J140=0,"",J140*100/(F48+L48))</f>
        <v/>
      </c>
      <c r="L140" s="279"/>
      <c r="M140" s="282" t="str">
        <f>IF(L140=0,"",L140*100/(G48+M48))</f>
        <v/>
      </c>
    </row>
    <row r="141" spans="1:19" x14ac:dyDescent="0.3">
      <c r="A141" s="139" t="s">
        <v>90</v>
      </c>
      <c r="B141" s="279">
        <v>4</v>
      </c>
      <c r="C141" s="280">
        <f>IF(B141=0,"",B141*100/(B48+H48))</f>
        <v>100</v>
      </c>
      <c r="D141" s="279">
        <v>4</v>
      </c>
      <c r="E141" s="280">
        <f>IF(D141=0,"",D141*100/(C48+I48))</f>
        <v>57.142857142857146</v>
      </c>
      <c r="F141" s="281">
        <v>7</v>
      </c>
      <c r="G141" s="280">
        <f>IF(F141=0,"",F141*100/(D48+J48))</f>
        <v>100</v>
      </c>
      <c r="H141" s="279">
        <v>7</v>
      </c>
      <c r="I141" s="280">
        <f>IF(H141=0,"",H141*100/(E48+K48))</f>
        <v>100</v>
      </c>
      <c r="J141" s="279">
        <v>7</v>
      </c>
      <c r="K141" s="280">
        <f>IF(J141=0,"",J141*100/(F48+L48))</f>
        <v>87.5</v>
      </c>
      <c r="L141" s="279">
        <v>8</v>
      </c>
      <c r="M141" s="282">
        <f>IF(L141=0,"",L141*100/(G48+M48))</f>
        <v>100</v>
      </c>
    </row>
    <row r="142" spans="1:19" x14ac:dyDescent="0.3">
      <c r="A142" s="139" t="s">
        <v>91</v>
      </c>
      <c r="B142" s="279"/>
      <c r="C142" s="280" t="str">
        <f>IF(B142=0,"",B142*100/(B48+H48))</f>
        <v/>
      </c>
      <c r="D142" s="279"/>
      <c r="E142" s="280" t="str">
        <f>IF(D142=0,"",D142*100/(C48+I48))</f>
        <v/>
      </c>
      <c r="F142" s="281"/>
      <c r="G142" s="280" t="str">
        <f>IF(F142=0,"",F142*100/(D48+J48))</f>
        <v/>
      </c>
      <c r="H142" s="279"/>
      <c r="I142" s="280" t="str">
        <f>IF(H142=0,"",H142*100/(E48+K48))</f>
        <v/>
      </c>
      <c r="J142" s="279"/>
      <c r="K142" s="280" t="str">
        <f>IF(J142=0,"",J142*100/(F48+L48))</f>
        <v/>
      </c>
      <c r="L142" s="279"/>
      <c r="M142" s="282" t="str">
        <f>IF(L142=0,"",L142*100/(G48+M48))</f>
        <v/>
      </c>
    </row>
    <row r="143" spans="1:19" x14ac:dyDescent="0.3">
      <c r="A143" s="139" t="s">
        <v>92</v>
      </c>
      <c r="B143" s="279"/>
      <c r="C143" s="280" t="str">
        <f>IF(B143=0,"",B143*100/(B48+H48))</f>
        <v/>
      </c>
      <c r="D143" s="279"/>
      <c r="E143" s="280" t="str">
        <f>IF(D143=0,"",D143*100/(C48+I48))</f>
        <v/>
      </c>
      <c r="F143" s="281"/>
      <c r="G143" s="280" t="str">
        <f>IF(F143=0,"",F143*100/(D48+J48))</f>
        <v/>
      </c>
      <c r="H143" s="279"/>
      <c r="I143" s="280" t="str">
        <f>IF(H143=0,"",H143*100/(E48+K48))</f>
        <v/>
      </c>
      <c r="J143" s="279"/>
      <c r="K143" s="280" t="str">
        <f>IF(J143=0,"",J143*100/(F48+L48))</f>
        <v/>
      </c>
      <c r="L143" s="279"/>
      <c r="M143" s="282" t="str">
        <f>IF(L143=0,"",L143*100/(G48+M48))</f>
        <v/>
      </c>
    </row>
    <row r="144" spans="1:19" x14ac:dyDescent="0.3">
      <c r="A144" s="140" t="s">
        <v>93</v>
      </c>
      <c r="B144" s="279">
        <v>4</v>
      </c>
      <c r="C144" s="280">
        <f>IF(B144=0,"",B144*100/(B48+H48))</f>
        <v>100</v>
      </c>
      <c r="D144" s="279">
        <v>4</v>
      </c>
      <c r="E144" s="280">
        <f>IF(D144=0,"",D144*100/(C48+I48))</f>
        <v>57.142857142857146</v>
      </c>
      <c r="F144" s="281">
        <v>7</v>
      </c>
      <c r="G144" s="280">
        <f>IF(F144=0,"",F144*100/(D48+J48))</f>
        <v>100</v>
      </c>
      <c r="H144" s="279">
        <v>7</v>
      </c>
      <c r="I144" s="280">
        <f>IF(H144=0,"",H144*100/(E48+K48))</f>
        <v>100</v>
      </c>
      <c r="J144" s="279">
        <v>7</v>
      </c>
      <c r="K144" s="280">
        <f>IF(J144=0,"",J144*100/(F48+L48))</f>
        <v>87.5</v>
      </c>
      <c r="L144" s="279">
        <v>8</v>
      </c>
      <c r="M144" s="282">
        <f>IF(L144=0,"",L144*100/(G48+M48))</f>
        <v>100</v>
      </c>
    </row>
    <row r="145" spans="1:31" x14ac:dyDescent="0.3">
      <c r="A145" s="141" t="s">
        <v>94</v>
      </c>
      <c r="B145" s="279">
        <v>4</v>
      </c>
      <c r="C145" s="280">
        <f>IF(B145=0,"",B145*100/(B48+H48))</f>
        <v>100</v>
      </c>
      <c r="D145" s="279">
        <v>4</v>
      </c>
      <c r="E145" s="280">
        <f>IF(D145=0,"",D145*100/(C48+I48))</f>
        <v>57.142857142857146</v>
      </c>
      <c r="F145" s="281">
        <v>7</v>
      </c>
      <c r="G145" s="280">
        <f>IF(F145=0,"",F145*100/(D48+J48))</f>
        <v>100</v>
      </c>
      <c r="H145" s="279">
        <v>7</v>
      </c>
      <c r="I145" s="280">
        <f>IF(H145=0,"",H145*100/(E48+K48))</f>
        <v>100</v>
      </c>
      <c r="J145" s="279">
        <v>7</v>
      </c>
      <c r="K145" s="280">
        <f>IF(J145=0,"",J145*100/(F48+L48))</f>
        <v>87.5</v>
      </c>
      <c r="L145" s="279">
        <v>8</v>
      </c>
      <c r="M145" s="282">
        <f>IF(L145=0,"",L145*100/(G48+M48))</f>
        <v>100</v>
      </c>
    </row>
    <row r="146" spans="1:31" ht="33" x14ac:dyDescent="0.3">
      <c r="A146" s="121" t="s">
        <v>95</v>
      </c>
      <c r="B146" s="279">
        <v>1</v>
      </c>
      <c r="C146" s="280">
        <f>IFERROR(B146*100/B148,"")</f>
        <v>33.333333333333336</v>
      </c>
      <c r="D146" s="279">
        <v>1</v>
      </c>
      <c r="E146" s="280">
        <f>IFERROR(D146*100/D148,"")</f>
        <v>20</v>
      </c>
      <c r="F146" s="281">
        <v>1</v>
      </c>
      <c r="G146" s="280">
        <f>IFERROR(F146*100/F148,"")</f>
        <v>16.666666666666668</v>
      </c>
      <c r="H146" s="279">
        <v>1</v>
      </c>
      <c r="I146" s="280">
        <f>IFERROR(H146*100/H148,"")</f>
        <v>16.666666666666668</v>
      </c>
      <c r="J146" s="279">
        <v>1</v>
      </c>
      <c r="K146" s="280">
        <f>IFERROR(J146*100/J148,"")</f>
        <v>16.666666666666668</v>
      </c>
      <c r="L146" s="279">
        <v>1</v>
      </c>
      <c r="M146" s="282">
        <f>IFERROR(L146*100/L148,"")</f>
        <v>16.666666666666668</v>
      </c>
    </row>
    <row r="147" spans="1:31" ht="33" x14ac:dyDescent="0.3">
      <c r="A147" s="121" t="s">
        <v>96</v>
      </c>
      <c r="B147" s="279">
        <v>2</v>
      </c>
      <c r="C147" s="280">
        <f>IFERROR(B147*100/B148,"")</f>
        <v>66.666666666666671</v>
      </c>
      <c r="D147" s="279">
        <v>4</v>
      </c>
      <c r="E147" s="280">
        <f>IFERROR(D147*100/D148,"")</f>
        <v>80</v>
      </c>
      <c r="F147" s="281">
        <v>5</v>
      </c>
      <c r="G147" s="280">
        <f>IFERROR(F147*100/F148,"")</f>
        <v>83.333333333333329</v>
      </c>
      <c r="H147" s="279">
        <v>5</v>
      </c>
      <c r="I147" s="280">
        <f>IFERROR(H147*100/H148,"")</f>
        <v>83.333333333333329</v>
      </c>
      <c r="J147" s="279">
        <v>5</v>
      </c>
      <c r="K147" s="280">
        <f>IFERROR(J147*100/J148,"")</f>
        <v>83.333333333333329</v>
      </c>
      <c r="L147" s="279">
        <v>5</v>
      </c>
      <c r="M147" s="282">
        <f>IFERROR(L147*100/L148,"")</f>
        <v>83.333333333333329</v>
      </c>
    </row>
    <row r="148" spans="1:31" ht="33" x14ac:dyDescent="0.3">
      <c r="A148" s="142" t="s">
        <v>97</v>
      </c>
      <c r="B148" s="283">
        <f>SUM(B146:B147)</f>
        <v>3</v>
      </c>
      <c r="C148" s="284">
        <f>IFERROR(B148*100/($N$72+$B$78+$H$78),"")</f>
        <v>100</v>
      </c>
      <c r="D148" s="283">
        <f>SUM(D146:D147)</f>
        <v>5</v>
      </c>
      <c r="E148" s="284">
        <f>IFERROR(D148*100/($O$72+$C$78+$I$78),"")</f>
        <v>100</v>
      </c>
      <c r="F148" s="283">
        <f>SUM(F146:F147)</f>
        <v>6</v>
      </c>
      <c r="G148" s="284">
        <f>IFERROR(F148*100/($P$72+$D$78+$J$78),"")</f>
        <v>100</v>
      </c>
      <c r="H148" s="283">
        <f>SUM(H146:H147)</f>
        <v>6</v>
      </c>
      <c r="I148" s="284">
        <f>IFERROR(H148*100/($Q$72+$E$78+$K$78),"")</f>
        <v>100</v>
      </c>
      <c r="J148" s="283">
        <f>SUM(J146:J147)</f>
        <v>6</v>
      </c>
      <c r="K148" s="285">
        <f>IFERROR(J148*100/($R$72+$F$78+$L$78),"")</f>
        <v>100</v>
      </c>
      <c r="L148" s="283">
        <f>SUM(L146:L147)</f>
        <v>6</v>
      </c>
      <c r="M148" s="286">
        <f>IFERROR(L148*100/($S$72+$G$78+$M$78),"")</f>
        <v>100</v>
      </c>
    </row>
    <row r="150" spans="1:31" x14ac:dyDescent="0.3">
      <c r="A150" s="349"/>
      <c r="B150" s="349"/>
      <c r="C150" s="349"/>
      <c r="D150" s="349"/>
      <c r="E150" s="349"/>
      <c r="F150" s="349"/>
      <c r="G150" s="349"/>
      <c r="H150" s="349"/>
      <c r="I150" s="349"/>
      <c r="J150" s="349"/>
      <c r="K150" s="349"/>
      <c r="L150" s="349"/>
      <c r="M150" s="349"/>
      <c r="N150" s="349"/>
      <c r="O150" s="349"/>
    </row>
    <row r="151" spans="1:31" s="74" customFormat="1" x14ac:dyDescent="0.2">
      <c r="A151" s="316" t="s">
        <v>98</v>
      </c>
      <c r="B151" s="316">
        <v>2013</v>
      </c>
      <c r="C151" s="316"/>
      <c r="D151" s="316">
        <v>2014</v>
      </c>
      <c r="E151" s="316"/>
      <c r="F151" s="316">
        <v>2015</v>
      </c>
      <c r="G151" s="316"/>
      <c r="H151" s="316">
        <v>2016</v>
      </c>
      <c r="I151" s="316"/>
      <c r="J151" s="316">
        <v>2017</v>
      </c>
      <c r="K151" s="316"/>
      <c r="L151" s="316">
        <v>2018</v>
      </c>
      <c r="M151" s="316"/>
    </row>
    <row r="152" spans="1:31" s="74" customFormat="1" x14ac:dyDescent="0.3">
      <c r="A152" s="316"/>
      <c r="B152" s="146" t="s">
        <v>99</v>
      </c>
      <c r="C152" s="146" t="s">
        <v>85</v>
      </c>
      <c r="D152" s="146" t="s">
        <v>99</v>
      </c>
      <c r="E152" s="146" t="s">
        <v>85</v>
      </c>
      <c r="F152" s="146" t="s">
        <v>99</v>
      </c>
      <c r="G152" s="146" t="s">
        <v>85</v>
      </c>
      <c r="H152" s="146" t="s">
        <v>99</v>
      </c>
      <c r="I152" s="146" t="s">
        <v>85</v>
      </c>
      <c r="J152" s="146" t="s">
        <v>99</v>
      </c>
      <c r="K152" s="146" t="s">
        <v>85</v>
      </c>
      <c r="L152" s="146" t="s">
        <v>99</v>
      </c>
      <c r="M152" s="146" t="s">
        <v>85</v>
      </c>
    </row>
    <row r="153" spans="1:31" s="74" customFormat="1" x14ac:dyDescent="0.2">
      <c r="A153" s="147" t="s">
        <v>100</v>
      </c>
      <c r="B153" s="148">
        <v>1901</v>
      </c>
      <c r="C153" s="149">
        <f>IF(B153=0,"",B153*100/(B49+H49))</f>
        <v>100</v>
      </c>
      <c r="D153" s="148">
        <v>2845</v>
      </c>
      <c r="E153" s="149">
        <f>IF(D153=0,"",D153*100/(C49+I49))</f>
        <v>100</v>
      </c>
      <c r="F153" s="148">
        <v>2945</v>
      </c>
      <c r="G153" s="149">
        <f>IF(F153=0,"",F153*100/(D49+J49))</f>
        <v>100</v>
      </c>
      <c r="H153" s="148">
        <v>2972</v>
      </c>
      <c r="I153" s="149">
        <f>IF(H153=0,"",H153*100/(E49+K49))</f>
        <v>100</v>
      </c>
      <c r="J153" s="148">
        <v>3252</v>
      </c>
      <c r="K153" s="149">
        <f>IF(J153=0,"",J153*100/(F49+L49))</f>
        <v>100</v>
      </c>
      <c r="L153" s="148">
        <v>3260</v>
      </c>
      <c r="M153" s="150">
        <f>IF(L153=0,"",L153*100/(G49+M49))</f>
        <v>100</v>
      </c>
    </row>
    <row r="154" spans="1:31" s="74" customFormat="1" ht="33" x14ac:dyDescent="0.2">
      <c r="A154" s="151" t="s">
        <v>101</v>
      </c>
      <c r="B154" s="152">
        <v>20</v>
      </c>
      <c r="C154" s="153">
        <f>IFERROR(B154*100/B156,"")</f>
        <v>31.25</v>
      </c>
      <c r="D154" s="152">
        <v>17</v>
      </c>
      <c r="E154" s="153">
        <f>IFERROR(D154*100/D156,"")</f>
        <v>21.518987341772153</v>
      </c>
      <c r="F154" s="152">
        <v>15</v>
      </c>
      <c r="G154" s="153">
        <f>IFERROR(F154*100/F156,"")</f>
        <v>15.789473684210526</v>
      </c>
      <c r="H154" s="152">
        <v>16</v>
      </c>
      <c r="I154" s="153">
        <f>IFERROR(H154*100/H156,"")</f>
        <v>15.533980582524272</v>
      </c>
      <c r="J154" s="152">
        <v>17</v>
      </c>
      <c r="K154" s="153">
        <f>IFERROR(J154*100/J156,"")</f>
        <v>16.037735849056602</v>
      </c>
      <c r="L154" s="152">
        <v>17</v>
      </c>
      <c r="M154" s="154">
        <f>IFERROR(L154*100/L156,"")</f>
        <v>15.88785046728972</v>
      </c>
    </row>
    <row r="155" spans="1:31" s="74" customFormat="1" ht="33" x14ac:dyDescent="0.2">
      <c r="A155" s="151" t="s">
        <v>102</v>
      </c>
      <c r="B155" s="152">
        <v>44</v>
      </c>
      <c r="C155" s="153">
        <f>IFERROR(B155*100/B156,"")</f>
        <v>68.75</v>
      </c>
      <c r="D155" s="152">
        <v>62</v>
      </c>
      <c r="E155" s="153">
        <f>IFERROR(D155*100/D156,"")</f>
        <v>78.481012658227854</v>
      </c>
      <c r="F155" s="152">
        <v>80</v>
      </c>
      <c r="G155" s="153">
        <f>IFERROR(F155*100/F156,"")</f>
        <v>84.21052631578948</v>
      </c>
      <c r="H155" s="152">
        <v>87</v>
      </c>
      <c r="I155" s="153">
        <f>IFERROR(H155*100/H156,"")</f>
        <v>84.466019417475735</v>
      </c>
      <c r="J155" s="152">
        <v>89</v>
      </c>
      <c r="K155" s="153">
        <f>IFERROR(J155*100/J156,"")</f>
        <v>83.962264150943398</v>
      </c>
      <c r="L155" s="152">
        <v>90</v>
      </c>
      <c r="M155" s="154">
        <f>IFERROR(L155*100/L156,"")</f>
        <v>84.112149532710276</v>
      </c>
    </row>
    <row r="156" spans="1:31" s="74" customFormat="1" ht="33" x14ac:dyDescent="0.2">
      <c r="A156" s="142" t="s">
        <v>103</v>
      </c>
      <c r="B156" s="155">
        <f>SUM(B154:B155)</f>
        <v>64</v>
      </c>
      <c r="C156" s="156">
        <f>IFERROR(B156*100/($N$73+$B$79+$H$79),"")</f>
        <v>100</v>
      </c>
      <c r="D156" s="155">
        <f>SUM(D154:D155)</f>
        <v>79</v>
      </c>
      <c r="E156" s="156">
        <f>IFERROR(D156*100/($O$73+$C$79+$I$79),"")</f>
        <v>100</v>
      </c>
      <c r="F156" s="155">
        <f>SUM(F154:F155)</f>
        <v>95</v>
      </c>
      <c r="G156" s="156">
        <f>IFERROR(F156*100/($P$73+$D$79+$J$79),"")</f>
        <v>100</v>
      </c>
      <c r="H156" s="155">
        <f>SUM(H154:H155)</f>
        <v>103</v>
      </c>
      <c r="I156" s="156">
        <f>IFERROR(H156*100/($Q$73+$E$79+$K$79),"")</f>
        <v>100</v>
      </c>
      <c r="J156" s="155">
        <f>SUM(J154:J155)</f>
        <v>106</v>
      </c>
      <c r="K156" s="156">
        <f>IFERROR(J156*100/($R$73+$F$79+$L$79),"")</f>
        <v>100</v>
      </c>
      <c r="L156" s="155">
        <f>SUM(L154:L155)</f>
        <v>107</v>
      </c>
      <c r="M156" s="157">
        <f>IFERROR(L156*100/($S$73+$G$79+$M$79),"")</f>
        <v>100</v>
      </c>
    </row>
    <row r="157" spans="1:31" s="74" customFormat="1" x14ac:dyDescent="0.2">
      <c r="A157" s="360" t="s">
        <v>104</v>
      </c>
      <c r="B157" s="361"/>
      <c r="C157" s="361"/>
      <c r="D157" s="361"/>
      <c r="E157" s="361"/>
      <c r="F157" s="361"/>
      <c r="G157" s="361"/>
      <c r="H157" s="361"/>
      <c r="I157" s="361"/>
      <c r="J157" s="361"/>
      <c r="K157" s="361"/>
      <c r="L157" s="361"/>
      <c r="M157" s="361"/>
      <c r="N157" s="361"/>
      <c r="O157" s="361"/>
      <c r="P157" s="361"/>
      <c r="Q157" s="361"/>
      <c r="R157" s="361"/>
      <c r="S157" s="361"/>
      <c r="T157" s="361"/>
      <c r="U157" s="361"/>
      <c r="V157" s="361"/>
      <c r="W157" s="361"/>
      <c r="X157" s="361"/>
      <c r="Y157" s="361"/>
      <c r="Z157" s="361"/>
      <c r="AA157" s="361"/>
      <c r="AB157" s="361"/>
      <c r="AC157" s="361"/>
      <c r="AD157" s="361"/>
      <c r="AE157" s="361"/>
    </row>
    <row r="158" spans="1:31" s="74" customFormat="1" x14ac:dyDescent="0.2">
      <c r="A158" s="361" t="s">
        <v>105</v>
      </c>
      <c r="B158" s="361"/>
      <c r="C158" s="361"/>
      <c r="D158" s="361"/>
      <c r="E158" s="361"/>
      <c r="F158" s="361"/>
      <c r="G158" s="361"/>
      <c r="H158" s="361"/>
      <c r="I158" s="361"/>
      <c r="J158" s="361"/>
      <c r="K158" s="361"/>
      <c r="L158" s="361"/>
      <c r="M158" s="361"/>
      <c r="N158" s="361"/>
      <c r="O158" s="361"/>
      <c r="P158" s="361"/>
      <c r="Q158" s="361"/>
      <c r="R158" s="361"/>
      <c r="S158" s="361"/>
      <c r="T158" s="361"/>
      <c r="U158" s="361"/>
      <c r="V158" s="361"/>
      <c r="W158" s="361"/>
      <c r="X158" s="361"/>
      <c r="Y158" s="361"/>
      <c r="Z158" s="361"/>
      <c r="AA158" s="361"/>
      <c r="AB158" s="361"/>
      <c r="AC158" s="361"/>
      <c r="AD158" s="361"/>
      <c r="AE158" s="361"/>
    </row>
    <row r="159" spans="1:31" x14ac:dyDescent="0.3">
      <c r="A159" s="73" t="s">
        <v>50</v>
      </c>
    </row>
    <row r="160" spans="1:31" x14ac:dyDescent="0.3">
      <c r="A160" s="73"/>
    </row>
    <row r="161" spans="1:13" x14ac:dyDescent="0.3">
      <c r="A161" s="158" t="s">
        <v>106</v>
      </c>
      <c r="B161" s="159"/>
      <c r="C161" s="159"/>
      <c r="D161" s="159"/>
      <c r="E161" s="159"/>
      <c r="F161" s="159"/>
      <c r="G161" s="159"/>
      <c r="H161" s="159"/>
      <c r="I161" s="159"/>
      <c r="J161" s="159"/>
      <c r="K161" s="159"/>
      <c r="L161" s="159"/>
      <c r="M161" s="159"/>
    </row>
    <row r="162" spans="1:13" x14ac:dyDescent="0.3">
      <c r="A162" s="362" t="s">
        <v>83</v>
      </c>
      <c r="B162" s="363">
        <v>2013</v>
      </c>
      <c r="C162" s="364"/>
      <c r="D162" s="363">
        <v>2014</v>
      </c>
      <c r="E162" s="364"/>
      <c r="F162" s="365">
        <v>2015</v>
      </c>
      <c r="G162" s="366"/>
      <c r="H162" s="365">
        <v>2016</v>
      </c>
      <c r="I162" s="366"/>
      <c r="J162" s="363">
        <v>2017</v>
      </c>
      <c r="K162" s="364"/>
      <c r="L162" s="363">
        <v>2018</v>
      </c>
      <c r="M162" s="364"/>
    </row>
    <row r="163" spans="1:13" x14ac:dyDescent="0.3">
      <c r="A163" s="362"/>
      <c r="B163" s="160"/>
      <c r="C163" s="160"/>
      <c r="D163" s="161" t="s">
        <v>99</v>
      </c>
      <c r="E163" s="160" t="s">
        <v>85</v>
      </c>
      <c r="F163" s="161" t="s">
        <v>99</v>
      </c>
      <c r="G163" s="160" t="s">
        <v>85</v>
      </c>
      <c r="H163" s="161" t="s">
        <v>99</v>
      </c>
      <c r="I163" s="160" t="s">
        <v>85</v>
      </c>
      <c r="J163" s="161" t="s">
        <v>99</v>
      </c>
      <c r="K163" s="160" t="s">
        <v>85</v>
      </c>
      <c r="L163" s="161" t="s">
        <v>99</v>
      </c>
      <c r="M163" s="160" t="s">
        <v>85</v>
      </c>
    </row>
    <row r="164" spans="1:13" x14ac:dyDescent="0.3">
      <c r="A164" s="162" t="s">
        <v>107</v>
      </c>
      <c r="B164" s="163">
        <f>1426+404</f>
        <v>1830</v>
      </c>
      <c r="C164" s="68">
        <f>IF(B164=0,"",B164*100/N79)</f>
        <v>61.347636607442169</v>
      </c>
      <c r="D164" s="163">
        <f>558+284</f>
        <v>842</v>
      </c>
      <c r="E164" s="68">
        <f>IF(D164=0,"",D164*100/O79)</f>
        <v>26.918158567774935</v>
      </c>
      <c r="F164" s="163">
        <f>490+216</f>
        <v>706</v>
      </c>
      <c r="G164" s="68">
        <f>IF(F164=0,"",F164*100/P79)</f>
        <v>21.29071170084439</v>
      </c>
      <c r="H164" s="163">
        <v>720</v>
      </c>
      <c r="I164" s="68">
        <f>IF(H164=0,"",H164*100/Q79)</f>
        <v>21.460506706408346</v>
      </c>
      <c r="J164" s="163">
        <v>725</v>
      </c>
      <c r="K164" s="68">
        <f>IF(J164=0,"",J164*100/R79)</f>
        <v>21.590232281119714</v>
      </c>
      <c r="L164" s="163">
        <v>730</v>
      </c>
      <c r="M164" s="69">
        <f>IF(L164=0,"",L164*100/S79)</f>
        <v>21.681021681021679</v>
      </c>
    </row>
    <row r="165" spans="1:13" x14ac:dyDescent="0.3">
      <c r="A165" s="140" t="s">
        <v>108</v>
      </c>
      <c r="B165" s="164">
        <f>410+147</f>
        <v>557</v>
      </c>
      <c r="C165" s="165">
        <f>IF(B165=0,"",B165*100/(B73+H73))</f>
        <v>19.081877355258651</v>
      </c>
      <c r="D165" s="164">
        <f>544+167</f>
        <v>711</v>
      </c>
      <c r="E165" s="165">
        <f>IF(D165=0,"",D165*100/(C73+I73))</f>
        <v>23.319121023286325</v>
      </c>
      <c r="F165" s="164">
        <f>572+161</f>
        <v>733</v>
      </c>
      <c r="G165" s="165">
        <f>IF(F165=0,"",F165*100/(D73+J73))</f>
        <v>22.756907792610992</v>
      </c>
      <c r="H165" s="164">
        <v>750</v>
      </c>
      <c r="I165" s="165">
        <f>IF(H165=0,"",H165*100/(E73+K73))</f>
        <v>23.062730627306273</v>
      </c>
      <c r="J165" s="164">
        <v>755</v>
      </c>
      <c r="K165" s="165">
        <f>IF(J165=0,"",J165*100/(F73+L73))</f>
        <v>23.216482164821649</v>
      </c>
      <c r="L165" s="164">
        <v>760</v>
      </c>
      <c r="M165" s="166">
        <f>IF(L165=0,"",L165*100/(G73+M73))</f>
        <v>23.312883435582823</v>
      </c>
    </row>
    <row r="166" spans="1:13" x14ac:dyDescent="0.3">
      <c r="A166" s="140" t="s">
        <v>109</v>
      </c>
      <c r="B166" s="164">
        <v>44</v>
      </c>
      <c r="C166" s="165">
        <f>IF(B166=0,"",B166*100/(N73+B79+H79))</f>
        <v>68.75</v>
      </c>
      <c r="D166" s="164">
        <v>79</v>
      </c>
      <c r="E166" s="165">
        <f>IF(D166=0,"",D166*100/(O73+C79+I79))</f>
        <v>100</v>
      </c>
      <c r="F166" s="164">
        <v>88</v>
      </c>
      <c r="G166" s="165">
        <f>IF(F166=0,"",F166*100/(P73+D79+J79))</f>
        <v>92.631578947368425</v>
      </c>
      <c r="H166" s="164">
        <v>96</v>
      </c>
      <c r="I166" s="165">
        <f>IF(H166=0,"",H166*100/(Q73+E79+K79))</f>
        <v>93.203883495145632</v>
      </c>
      <c r="J166" s="164">
        <v>105</v>
      </c>
      <c r="K166" s="165">
        <f>IF(J166=0,"",J166*100/(R73+F79+L79))</f>
        <v>99.056603773584911</v>
      </c>
      <c r="L166" s="164">
        <v>106</v>
      </c>
      <c r="M166" s="166">
        <f>IF(L166=0,"",L166*100/(S73+G79+M79))</f>
        <v>99.065420560747668</v>
      </c>
    </row>
    <row r="167" spans="1:13" ht="33" x14ac:dyDescent="0.3">
      <c r="A167" s="167" t="s">
        <v>110</v>
      </c>
      <c r="B167" s="164">
        <f>46+39</f>
        <v>85</v>
      </c>
      <c r="C167" s="165">
        <f>IF(B167=0,"",B167*100/N79)</f>
        <v>2.8494803888702647</v>
      </c>
      <c r="D167" s="164">
        <f>102+75</f>
        <v>177</v>
      </c>
      <c r="E167" s="165">
        <f>IF(D167=0,"",D167*100/O79)</f>
        <v>5.6585677749360617</v>
      </c>
      <c r="F167" s="164">
        <v>18</v>
      </c>
      <c r="G167" s="165">
        <f>IF(F167=0,"",F167*100/P79)</f>
        <v>0.54282267792521111</v>
      </c>
      <c r="H167" s="164">
        <v>20</v>
      </c>
      <c r="I167" s="165">
        <f>IF(H167=0,"",H167*100/Q79)</f>
        <v>0.5961251862891207</v>
      </c>
      <c r="J167" s="164">
        <v>22</v>
      </c>
      <c r="K167" s="165">
        <f>IF(J167=0,"",J167*100/R79)</f>
        <v>0.6551518761167362</v>
      </c>
      <c r="L167" s="164">
        <v>24</v>
      </c>
      <c r="M167" s="166">
        <f>IF(L167=0,"",L167*100/S79)</f>
        <v>0.71280071280071278</v>
      </c>
    </row>
    <row r="168" spans="1:13" x14ac:dyDescent="0.3">
      <c r="A168" s="140" t="s">
        <v>111</v>
      </c>
      <c r="B168" s="168">
        <f>SUM(B164:B167)</f>
        <v>2516</v>
      </c>
      <c r="C168" s="165">
        <f>IF(B168=0,"",B168*100/N79)</f>
        <v>84.344619510559838</v>
      </c>
      <c r="D168" s="168">
        <f>SUM(D164:D167)</f>
        <v>1809</v>
      </c>
      <c r="E168" s="165">
        <f>IF(D168=0,"",D168*100/O79)</f>
        <v>57.832480818414325</v>
      </c>
      <c r="F168" s="168">
        <f>SUM(F164:F167)</f>
        <v>1545</v>
      </c>
      <c r="G168" s="165">
        <f>IF(F168=0,"",F168*100/P79)</f>
        <v>46.592279855247284</v>
      </c>
      <c r="H168" s="168">
        <f>SUM(H164:H167)</f>
        <v>1586</v>
      </c>
      <c r="I168" s="165">
        <f>IF(H168=0,"",H168*100/Q79)</f>
        <v>47.272727272727273</v>
      </c>
      <c r="J168" s="168">
        <f>SUM(J164:J167)</f>
        <v>1607</v>
      </c>
      <c r="K168" s="165">
        <f>IF(J168=0,"",J168*100/R79)</f>
        <v>47.855866587254319</v>
      </c>
      <c r="L168" s="168">
        <f>SUM(L164:L167)</f>
        <v>1620</v>
      </c>
      <c r="M168" s="166">
        <f>IF(L168=0,"",L168*100/S79)</f>
        <v>48.114048114048117</v>
      </c>
    </row>
    <row r="169" spans="1:13" x14ac:dyDescent="0.3">
      <c r="A169" s="140" t="s">
        <v>112</v>
      </c>
      <c r="B169" s="164">
        <f>1973+891</f>
        <v>2864</v>
      </c>
      <c r="C169" s="165">
        <f>IF(B169=0,"",B169*100/(B73+H73))</f>
        <v>98.115793079821856</v>
      </c>
      <c r="D169" s="164">
        <f>2221+828</f>
        <v>3049</v>
      </c>
      <c r="E169" s="165">
        <f>IF(D169=0,"",D169*100/(C73+I73))</f>
        <v>100</v>
      </c>
      <c r="F169" s="164">
        <v>3221</v>
      </c>
      <c r="G169" s="165">
        <f>IF(F169=0,"",F169*100/(D73+J73))</f>
        <v>100</v>
      </c>
      <c r="H169" s="164">
        <f>2972+280</f>
        <v>3252</v>
      </c>
      <c r="I169" s="165">
        <f>IF(H169=0,"",H169*100/(E73+K73))</f>
        <v>100</v>
      </c>
      <c r="J169" s="164">
        <v>3252</v>
      </c>
      <c r="K169" s="165">
        <f>IF(J169=0,"",J169*100/(F73+L73))</f>
        <v>100</v>
      </c>
      <c r="L169" s="164">
        <v>3260</v>
      </c>
      <c r="M169" s="166">
        <f>IF(L169=0,"",L169*100/(G73+M73))</f>
        <v>100</v>
      </c>
    </row>
    <row r="170" spans="1:13" x14ac:dyDescent="0.3">
      <c r="A170" s="151" t="s">
        <v>113</v>
      </c>
      <c r="B170" s="164">
        <v>0</v>
      </c>
      <c r="C170" s="165">
        <f>IFERROR(B170*100/N79,"")</f>
        <v>0</v>
      </c>
      <c r="D170" s="164">
        <v>2</v>
      </c>
      <c r="E170" s="165">
        <f>IFERROR(D170*100/O79,"")</f>
        <v>6.3938618925831206E-2</v>
      </c>
      <c r="F170" s="164">
        <v>1</v>
      </c>
      <c r="G170" s="165">
        <f>IFERROR(F170*100/P79,"")</f>
        <v>3.0156815440289506E-2</v>
      </c>
      <c r="H170" s="164">
        <v>1</v>
      </c>
      <c r="I170" s="165">
        <f>IFERROR(H170*100/Q79,"")</f>
        <v>2.9806259314456036E-2</v>
      </c>
      <c r="J170" s="164">
        <v>1</v>
      </c>
      <c r="K170" s="165">
        <f>IFERROR(J170*100/R79,"")</f>
        <v>2.9779630732578916E-2</v>
      </c>
      <c r="L170" s="164">
        <v>1</v>
      </c>
      <c r="M170" s="166">
        <f>IFERROR(L170*100/S79,"")</f>
        <v>2.97000297000297E-2</v>
      </c>
    </row>
    <row r="171" spans="1:13" ht="33" x14ac:dyDescent="0.3">
      <c r="A171" s="151" t="s">
        <v>114</v>
      </c>
      <c r="B171" s="164">
        <v>0</v>
      </c>
      <c r="C171" s="165" t="str">
        <f>IFERROR(B171*100/B170,"")</f>
        <v/>
      </c>
      <c r="D171" s="164">
        <v>2</v>
      </c>
      <c r="E171" s="165">
        <f>IFERROR(D171*100/D170,"")</f>
        <v>100</v>
      </c>
      <c r="F171" s="164">
        <v>1</v>
      </c>
      <c r="G171" s="165">
        <f>IFERROR(F171*100/F170,"")</f>
        <v>100</v>
      </c>
      <c r="H171" s="164">
        <v>1</v>
      </c>
      <c r="I171" s="165">
        <f>IFERROR(H171*100/H170,"")</f>
        <v>100</v>
      </c>
      <c r="J171" s="164">
        <v>1</v>
      </c>
      <c r="K171" s="165">
        <f>IFERROR(J171*100/J170,"")</f>
        <v>100</v>
      </c>
      <c r="L171" s="164">
        <v>1</v>
      </c>
      <c r="M171" s="166">
        <f>IFERROR(L171*100/L170,"")</f>
        <v>100</v>
      </c>
    </row>
    <row r="172" spans="1:13" x14ac:dyDescent="0.3">
      <c r="A172" s="151" t="s">
        <v>115</v>
      </c>
      <c r="B172" s="164">
        <v>8</v>
      </c>
      <c r="C172" s="165">
        <f>IFERROR(B172*100/N79,"")</f>
        <v>0.26818638954073082</v>
      </c>
      <c r="D172" s="164">
        <v>23</v>
      </c>
      <c r="E172" s="165">
        <f>IFERROR(D172*100/O79,"")</f>
        <v>0.73529411764705888</v>
      </c>
      <c r="F172" s="164">
        <v>7</v>
      </c>
      <c r="G172" s="165">
        <f>IFERROR(F172*100/P79,"")</f>
        <v>0.21109770808202655</v>
      </c>
      <c r="H172" s="164">
        <v>7</v>
      </c>
      <c r="I172" s="165">
        <f>IFERROR(H172*100/Q79,"")</f>
        <v>0.20864381520119224</v>
      </c>
      <c r="J172" s="164">
        <v>7</v>
      </c>
      <c r="K172" s="165">
        <f>IFERROR(J172*100/R79,"")</f>
        <v>0.20845741512805241</v>
      </c>
      <c r="L172" s="164">
        <v>7</v>
      </c>
      <c r="M172" s="166">
        <f>IFERROR(L172*100/S79,"")</f>
        <v>0.20790020790020791</v>
      </c>
    </row>
    <row r="173" spans="1:13" ht="33" x14ac:dyDescent="0.3">
      <c r="A173" s="151" t="s">
        <v>116</v>
      </c>
      <c r="B173" s="164">
        <v>8</v>
      </c>
      <c r="C173" s="165">
        <f>IFERROR(B173*100/B172,"")</f>
        <v>100</v>
      </c>
      <c r="D173" s="164">
        <v>23</v>
      </c>
      <c r="E173" s="165">
        <f>IFERROR(D173*100/D172,"")</f>
        <v>100</v>
      </c>
      <c r="F173" s="164">
        <v>7</v>
      </c>
      <c r="G173" s="165">
        <f>IFERROR(F173*100/F172,"")</f>
        <v>100</v>
      </c>
      <c r="H173" s="164">
        <v>7</v>
      </c>
      <c r="I173" s="165">
        <f>IFERROR(H173*100/H172,"")</f>
        <v>100</v>
      </c>
      <c r="J173" s="164">
        <v>7</v>
      </c>
      <c r="K173" s="165">
        <f>IFERROR(J173*100/J172,"")</f>
        <v>100</v>
      </c>
      <c r="L173" s="164">
        <v>7</v>
      </c>
      <c r="M173" s="166">
        <f>IFERROR(L173*100/L172,"")</f>
        <v>100</v>
      </c>
    </row>
    <row r="174" spans="1:13" x14ac:dyDescent="0.3">
      <c r="A174" s="108" t="s">
        <v>117</v>
      </c>
      <c r="B174" s="164">
        <f>437+217</f>
        <v>654</v>
      </c>
      <c r="C174" s="165">
        <f>IFERROR(B174*100/(N79),"")</f>
        <v>21.924237344954744</v>
      </c>
      <c r="D174" s="164">
        <f>446+182</f>
        <v>628</v>
      </c>
      <c r="E174" s="165">
        <f>IFERROR(D174*100/(O79),"")</f>
        <v>20.076726342710998</v>
      </c>
      <c r="F174" s="164">
        <f>525+218</f>
        <v>743</v>
      </c>
      <c r="G174" s="165">
        <f>IFERROR(F174*100/(P79),"")</f>
        <v>22.406513872135104</v>
      </c>
      <c r="H174" s="164">
        <v>720</v>
      </c>
      <c r="I174" s="165">
        <f>IFERROR(H174*100/(Q79),"")</f>
        <v>21.460506706408346</v>
      </c>
      <c r="J174" s="164">
        <v>725</v>
      </c>
      <c r="K174" s="165">
        <f>IFERROR(J174*100/(R79),"")</f>
        <v>21.590232281119714</v>
      </c>
      <c r="L174" s="164">
        <v>730</v>
      </c>
      <c r="M174" s="166">
        <f>IFERROR(L174*100/(S79),"")</f>
        <v>21.681021681021679</v>
      </c>
    </row>
    <row r="175" spans="1:13" ht="33" x14ac:dyDescent="0.3">
      <c r="A175" s="151" t="s">
        <v>118</v>
      </c>
      <c r="B175" s="164">
        <v>347</v>
      </c>
      <c r="C175" s="165">
        <f>IFERROR(B175*100/B174,"")</f>
        <v>53.058103975535168</v>
      </c>
      <c r="D175" s="164">
        <v>352</v>
      </c>
      <c r="E175" s="165">
        <f>IFERROR(D175*100/D174,"")</f>
        <v>56.050955414012741</v>
      </c>
      <c r="F175" s="164">
        <v>410</v>
      </c>
      <c r="G175" s="165">
        <f>IFERROR(F175*100/F174,"")</f>
        <v>55.181695827725434</v>
      </c>
      <c r="H175" s="164">
        <v>415</v>
      </c>
      <c r="I175" s="165">
        <f>IFERROR(H175*100/H174,"")</f>
        <v>57.638888888888886</v>
      </c>
      <c r="J175" s="164">
        <v>417</v>
      </c>
      <c r="K175" s="165">
        <f>IFERROR(J175*100/J174,"")</f>
        <v>57.517241379310342</v>
      </c>
      <c r="L175" s="164">
        <v>420</v>
      </c>
      <c r="M175" s="166">
        <f>IFERROR(L175*100/L174,"")</f>
        <v>57.534246575342465</v>
      </c>
    </row>
    <row r="176" spans="1:13" ht="33" x14ac:dyDescent="0.3">
      <c r="A176" s="151" t="s">
        <v>119</v>
      </c>
      <c r="B176" s="164">
        <v>8</v>
      </c>
      <c r="C176" s="165">
        <f>IFERROR(B176*100/(B72+H72),"")</f>
        <v>100</v>
      </c>
      <c r="D176" s="164">
        <v>8</v>
      </c>
      <c r="E176" s="165">
        <f>IFERROR(D176*100/(B72+I72),"")</f>
        <v>100</v>
      </c>
      <c r="F176" s="164">
        <v>8</v>
      </c>
      <c r="G176" s="165">
        <f>IFERROR(F176*100/(D72+J72),"")</f>
        <v>100</v>
      </c>
      <c r="H176" s="164">
        <v>8</v>
      </c>
      <c r="I176" s="165">
        <f>IFERROR(H176*100/(E72+K72),"")</f>
        <v>100</v>
      </c>
      <c r="J176" s="164">
        <v>8</v>
      </c>
      <c r="K176" s="165">
        <f>IFERROR(J176*100/(F72+L72),"")</f>
        <v>100</v>
      </c>
      <c r="L176" s="164">
        <v>8</v>
      </c>
      <c r="M176" s="166">
        <f>IFERROR(L176*100/(G72+M72),"")</f>
        <v>100</v>
      </c>
    </row>
    <row r="177" spans="1:28" ht="33" x14ac:dyDescent="0.3">
      <c r="A177" s="151" t="s">
        <v>120</v>
      </c>
      <c r="B177" s="164">
        <v>8</v>
      </c>
      <c r="C177" s="165">
        <f>IFERROR(B177*100/(B72+H72),"")</f>
        <v>100</v>
      </c>
      <c r="D177" s="164">
        <v>8</v>
      </c>
      <c r="E177" s="165">
        <f>IFERROR(D177*100/(C72+I72),"")</f>
        <v>100</v>
      </c>
      <c r="F177" s="164">
        <v>8</v>
      </c>
      <c r="G177" s="165">
        <f>IFERROR(F177*100/(D72+J72),"")</f>
        <v>100</v>
      </c>
      <c r="H177" s="164">
        <v>8</v>
      </c>
      <c r="I177" s="165">
        <f>IFERROR(H177*100/(E72+K72),"")</f>
        <v>100</v>
      </c>
      <c r="J177" s="164">
        <v>8</v>
      </c>
      <c r="K177" s="165">
        <f>IFERROR(J177*100/(F72+L72),"")</f>
        <v>100</v>
      </c>
      <c r="L177" s="164">
        <v>8</v>
      </c>
      <c r="M177" s="166">
        <f>IFERROR(L177*100/(G72+M72),"")</f>
        <v>100</v>
      </c>
    </row>
    <row r="178" spans="1:28" x14ac:dyDescent="0.3">
      <c r="A178" s="151" t="s">
        <v>121</v>
      </c>
      <c r="B178" s="164">
        <v>11</v>
      </c>
      <c r="C178" s="165">
        <f>IFERROR(B178*100/N78,"")</f>
        <v>100</v>
      </c>
      <c r="D178" s="164">
        <v>13</v>
      </c>
      <c r="E178" s="165">
        <f>IFERROR(D178*100/O78,"")</f>
        <v>100</v>
      </c>
      <c r="F178" s="164">
        <v>14</v>
      </c>
      <c r="G178" s="165">
        <f>IFERROR(F178*100/P78,"")</f>
        <v>100</v>
      </c>
      <c r="H178" s="164">
        <v>14</v>
      </c>
      <c r="I178" s="165">
        <f>IFERROR(H178*100/Q78,"")</f>
        <v>100</v>
      </c>
      <c r="J178" s="164">
        <v>14</v>
      </c>
      <c r="K178" s="165">
        <f>IFERROR(J178*100/R78,"")</f>
        <v>100</v>
      </c>
      <c r="L178" s="164">
        <v>14</v>
      </c>
      <c r="M178" s="166">
        <f>IFERROR(L178*100/S78,"")</f>
        <v>100</v>
      </c>
    </row>
    <row r="179" spans="1:28" x14ac:dyDescent="0.3">
      <c r="A179" s="140" t="s">
        <v>122</v>
      </c>
      <c r="B179" s="164"/>
      <c r="C179" s="169">
        <f>IFERROR(B179*100/(B48+H48),"")</f>
        <v>0</v>
      </c>
      <c r="D179" s="164"/>
      <c r="E179" s="169">
        <f>IFERROR(D179*100/(C48+I48),"")</f>
        <v>0</v>
      </c>
      <c r="F179" s="164"/>
      <c r="G179" s="169">
        <f>IFERROR(F179*100/(D48+J48),"")</f>
        <v>0</v>
      </c>
      <c r="H179" s="164"/>
      <c r="I179" s="169">
        <f>IFERROR(H179*100/(E48+K48),"")</f>
        <v>0</v>
      </c>
      <c r="J179" s="164"/>
      <c r="K179" s="169">
        <f>IFERROR(J179*100/(F48+L48),"")</f>
        <v>0</v>
      </c>
      <c r="L179" s="164"/>
      <c r="M179" s="170">
        <f>IFERROR(L179*100/(G48+M48),"")</f>
        <v>0</v>
      </c>
      <c r="N179" s="171"/>
      <c r="O179" s="171"/>
      <c r="P179" s="171"/>
      <c r="Q179" s="171"/>
      <c r="R179" s="171"/>
      <c r="S179" s="171"/>
    </row>
    <row r="180" spans="1:28" ht="33" x14ac:dyDescent="0.3">
      <c r="A180" s="107" t="s">
        <v>123</v>
      </c>
      <c r="B180" s="164">
        <v>2</v>
      </c>
      <c r="C180" s="169">
        <f>IFERROR(B180*100/(B72+H72),"")</f>
        <v>25</v>
      </c>
      <c r="D180" s="164">
        <v>0</v>
      </c>
      <c r="E180" s="169">
        <f>IFERROR(D180*100/(C72+I72),"")</f>
        <v>0</v>
      </c>
      <c r="F180" s="164">
        <v>0</v>
      </c>
      <c r="G180" s="169">
        <f>IFERROR(F180*100/(D72+J72),"")</f>
        <v>0</v>
      </c>
      <c r="H180" s="164">
        <v>0</v>
      </c>
      <c r="I180" s="169">
        <f>IFERROR(H180*100/(E72+K72),"")</f>
        <v>0</v>
      </c>
      <c r="J180" s="164">
        <v>0</v>
      </c>
      <c r="K180" s="169">
        <f>IFERROR(J180*100/(F72+L72),"")</f>
        <v>0</v>
      </c>
      <c r="L180" s="164">
        <v>0</v>
      </c>
      <c r="M180" s="170">
        <f>IFERROR(L180*100/(G72+M72),"")</f>
        <v>0</v>
      </c>
      <c r="N180" s="171"/>
      <c r="O180" s="171"/>
      <c r="P180" s="171"/>
      <c r="Q180" s="171"/>
      <c r="R180" s="171"/>
      <c r="S180" s="171"/>
    </row>
    <row r="181" spans="1:28" x14ac:dyDescent="0.3">
      <c r="A181" s="172" t="s">
        <v>124</v>
      </c>
      <c r="B181" s="173"/>
      <c r="C181" s="46"/>
      <c r="D181" s="173"/>
      <c r="E181" s="46"/>
      <c r="F181" s="173"/>
      <c r="G181" s="46"/>
      <c r="H181" s="173"/>
      <c r="I181" s="46"/>
      <c r="J181" s="173"/>
      <c r="K181" s="46"/>
      <c r="L181" s="173"/>
      <c r="M181" s="47"/>
    </row>
    <row r="182" spans="1:28" s="177" customFormat="1" x14ac:dyDescent="0.3">
      <c r="A182" s="174" t="s">
        <v>125</v>
      </c>
      <c r="B182" s="174"/>
      <c r="C182" s="174"/>
      <c r="D182" s="174"/>
      <c r="E182" s="174"/>
      <c r="F182" s="174"/>
      <c r="G182" s="174"/>
      <c r="H182" s="174"/>
      <c r="I182" s="174"/>
      <c r="J182" s="174"/>
      <c r="K182" s="174"/>
      <c r="L182" s="174"/>
      <c r="M182" s="174"/>
      <c r="N182" s="1"/>
      <c r="O182" s="1"/>
      <c r="P182" s="1"/>
      <c r="Q182" s="1"/>
      <c r="R182" s="1"/>
      <c r="S182" s="1"/>
      <c r="T182" s="1"/>
      <c r="U182" s="1"/>
      <c r="V182" s="175"/>
      <c r="W182" s="175"/>
      <c r="X182" s="175"/>
      <c r="Y182" s="175"/>
      <c r="Z182" s="175"/>
      <c r="AA182" s="176"/>
    </row>
    <row r="183" spans="1:28" s="178" customFormat="1" ht="16.5" customHeight="1" x14ac:dyDescent="0.3">
      <c r="A183" s="171" t="s">
        <v>126</v>
      </c>
      <c r="B183" s="171"/>
      <c r="C183" s="171"/>
      <c r="D183" s="171"/>
      <c r="E183" s="171"/>
      <c r="F183" s="171"/>
      <c r="G183" s="171"/>
      <c r="H183" s="171"/>
      <c r="I183" s="171"/>
      <c r="J183" s="171"/>
      <c r="K183" s="171"/>
      <c r="L183" s="171"/>
      <c r="M183" s="171"/>
      <c r="N183" s="171"/>
      <c r="O183" s="171"/>
      <c r="P183" s="1"/>
      <c r="Q183" s="1"/>
      <c r="R183" s="1"/>
      <c r="S183" s="1"/>
      <c r="T183" s="1"/>
      <c r="U183" s="1"/>
      <c r="V183" s="1"/>
      <c r="W183" s="1"/>
      <c r="X183" s="175"/>
      <c r="Y183" s="175"/>
      <c r="Z183" s="175"/>
      <c r="AA183" s="175"/>
      <c r="AB183" s="175"/>
    </row>
    <row r="184" spans="1:28" s="178" customFormat="1" x14ac:dyDescent="0.2">
      <c r="A184" s="179" t="s">
        <v>50</v>
      </c>
      <c r="B184" s="180"/>
      <c r="C184" s="181"/>
      <c r="D184" s="181"/>
      <c r="E184" s="181"/>
      <c r="F184" s="181"/>
      <c r="G184" s="181"/>
      <c r="H184" s="181"/>
      <c r="I184" s="181"/>
      <c r="J184" s="181"/>
      <c r="K184" s="181"/>
      <c r="L184" s="181"/>
      <c r="M184" s="181"/>
      <c r="N184" s="181"/>
      <c r="O184" s="181"/>
      <c r="P184" s="181"/>
      <c r="Q184" s="181"/>
      <c r="R184" s="181"/>
    </row>
    <row r="185" spans="1:28" x14ac:dyDescent="0.3">
      <c r="A185" s="126"/>
      <c r="B185" s="182"/>
      <c r="C185" s="49"/>
      <c r="D185" s="49"/>
      <c r="E185" s="49"/>
      <c r="F185" s="49"/>
      <c r="G185" s="49"/>
      <c r="H185" s="49"/>
      <c r="I185" s="49"/>
      <c r="J185" s="49"/>
      <c r="K185" s="49"/>
      <c r="L185" s="49"/>
      <c r="M185" s="49"/>
      <c r="N185" s="49"/>
      <c r="O185" s="49"/>
      <c r="P185" s="49"/>
      <c r="Q185" s="49"/>
      <c r="R185" s="49"/>
    </row>
    <row r="186" spans="1:28" s="74" customFormat="1" x14ac:dyDescent="0.3">
      <c r="A186" s="183" t="s">
        <v>127</v>
      </c>
      <c r="B186" s="183"/>
      <c r="C186" s="183"/>
      <c r="D186" s="183"/>
      <c r="E186" s="183"/>
      <c r="F186" s="183"/>
      <c r="G186" s="183"/>
      <c r="H186" s="183"/>
      <c r="I186" s="183"/>
      <c r="J186" s="183"/>
      <c r="K186" s="183"/>
      <c r="L186" s="183"/>
      <c r="M186" s="183"/>
      <c r="U186" s="1"/>
    </row>
    <row r="187" spans="1:28" s="74" customFormat="1" x14ac:dyDescent="0.3">
      <c r="A187" s="375" t="s">
        <v>98</v>
      </c>
      <c r="B187" s="370">
        <v>2013</v>
      </c>
      <c r="C187" s="372"/>
      <c r="D187" s="370">
        <v>2014</v>
      </c>
      <c r="E187" s="372"/>
      <c r="F187" s="375">
        <v>2015</v>
      </c>
      <c r="G187" s="375"/>
      <c r="H187" s="370">
        <v>2016</v>
      </c>
      <c r="I187" s="372"/>
      <c r="J187" s="370">
        <v>2017</v>
      </c>
      <c r="K187" s="372"/>
      <c r="L187" s="370">
        <v>2018</v>
      </c>
      <c r="M187" s="372"/>
      <c r="U187" s="1"/>
    </row>
    <row r="188" spans="1:28" s="74" customFormat="1" x14ac:dyDescent="0.3">
      <c r="A188" s="367"/>
      <c r="B188" s="184" t="s">
        <v>128</v>
      </c>
      <c r="C188" s="184" t="s">
        <v>85</v>
      </c>
      <c r="D188" s="184" t="s">
        <v>128</v>
      </c>
      <c r="E188" s="184" t="s">
        <v>85</v>
      </c>
      <c r="F188" s="184" t="s">
        <v>128</v>
      </c>
      <c r="G188" s="184" t="s">
        <v>85</v>
      </c>
      <c r="H188" s="184" t="s">
        <v>128</v>
      </c>
      <c r="I188" s="184" t="s">
        <v>85</v>
      </c>
      <c r="J188" s="184" t="s">
        <v>128</v>
      </c>
      <c r="K188" s="184" t="s">
        <v>85</v>
      </c>
      <c r="L188" s="184" t="s">
        <v>128</v>
      </c>
      <c r="M188" s="184" t="s">
        <v>85</v>
      </c>
      <c r="U188" s="1"/>
    </row>
    <row r="189" spans="1:28" s="74" customFormat="1" x14ac:dyDescent="0.3">
      <c r="A189" s="185" t="s">
        <v>129</v>
      </c>
      <c r="B189" s="186">
        <v>4</v>
      </c>
      <c r="C189" s="187">
        <f>IF(B189=0,"",B189*100/H48)</f>
        <v>100</v>
      </c>
      <c r="D189" s="186">
        <v>7</v>
      </c>
      <c r="E189" s="187">
        <f>IF(D189=0,"",D189*100/I48)</f>
        <v>100</v>
      </c>
      <c r="F189" s="188">
        <v>7</v>
      </c>
      <c r="G189" s="187">
        <f>IF(F189=0,"",F189*100/J48)</f>
        <v>100</v>
      </c>
      <c r="H189" s="186">
        <v>7</v>
      </c>
      <c r="I189" s="187">
        <f>IF(H189=0,"",H189*100/K48)</f>
        <v>100</v>
      </c>
      <c r="J189" s="186">
        <v>8</v>
      </c>
      <c r="K189" s="187">
        <f>IF(J189=0,"",J189*100/L48)</f>
        <v>100</v>
      </c>
      <c r="L189" s="186">
        <v>8</v>
      </c>
      <c r="M189" s="189">
        <f>IF(L189=0,"",L189*100/M48)</f>
        <v>100</v>
      </c>
      <c r="N189" s="190"/>
      <c r="O189" s="190"/>
      <c r="P189" s="190"/>
      <c r="Q189" s="190"/>
      <c r="R189" s="190"/>
      <c r="S189" s="190"/>
      <c r="U189" s="1"/>
    </row>
    <row r="190" spans="1:28" s="74" customFormat="1" x14ac:dyDescent="0.3">
      <c r="A190" s="107" t="s">
        <v>130</v>
      </c>
      <c r="B190" s="136">
        <v>95</v>
      </c>
      <c r="C190" s="136"/>
      <c r="D190" s="136">
        <f>155+45</f>
        <v>200</v>
      </c>
      <c r="E190" s="136"/>
      <c r="F190" s="136">
        <v>207</v>
      </c>
      <c r="G190" s="136"/>
      <c r="H190" s="136">
        <v>217</v>
      </c>
      <c r="I190" s="136"/>
      <c r="J190" s="136">
        <v>231</v>
      </c>
      <c r="K190" s="136"/>
      <c r="L190" s="136">
        <v>260</v>
      </c>
      <c r="M190" s="191"/>
      <c r="N190" s="190"/>
      <c r="O190" s="190"/>
      <c r="P190" s="190"/>
      <c r="Q190" s="190"/>
      <c r="R190" s="190"/>
      <c r="S190" s="190"/>
      <c r="U190" s="1"/>
    </row>
    <row r="191" spans="1:28" s="74" customFormat="1" x14ac:dyDescent="0.3">
      <c r="A191" s="107" t="s">
        <v>131</v>
      </c>
      <c r="B191" s="192">
        <v>73</v>
      </c>
      <c r="C191" s="137">
        <f>IF(B191=0,"",B191*100/B190)</f>
        <v>76.84210526315789</v>
      </c>
      <c r="D191" s="192">
        <v>127</v>
      </c>
      <c r="E191" s="137">
        <f>IF(D191=0,"",D191*100/D190)</f>
        <v>63.5</v>
      </c>
      <c r="F191" s="193">
        <v>139</v>
      </c>
      <c r="G191" s="137">
        <f>IF(F191=0,"",F191*100/F190)</f>
        <v>67.149758454106276</v>
      </c>
      <c r="H191" s="192">
        <v>155</v>
      </c>
      <c r="I191" s="137">
        <f>IF(H191=0,"",H191*100/H190)</f>
        <v>71.428571428571431</v>
      </c>
      <c r="J191" s="192">
        <v>173</v>
      </c>
      <c r="K191" s="137">
        <f>IF(J191=0,"",J191*100/J190)</f>
        <v>74.891774891774887</v>
      </c>
      <c r="L191" s="192">
        <v>218</v>
      </c>
      <c r="M191" s="138">
        <f>IF(L191=0,"",L191*100/L190)</f>
        <v>83.84615384615384</v>
      </c>
      <c r="N191" s="190"/>
      <c r="O191" s="190"/>
      <c r="P191" s="190"/>
      <c r="Q191" s="190"/>
      <c r="R191" s="190"/>
      <c r="S191" s="190"/>
      <c r="U191" s="1"/>
    </row>
    <row r="192" spans="1:28" s="74" customFormat="1" ht="33" x14ac:dyDescent="0.3">
      <c r="A192" s="142" t="s">
        <v>132</v>
      </c>
      <c r="B192" s="192">
        <v>56</v>
      </c>
      <c r="C192" s="137">
        <f>+IFERROR(B192*100/B191,"")</f>
        <v>76.712328767123282</v>
      </c>
      <c r="D192" s="192">
        <v>96</v>
      </c>
      <c r="E192" s="137">
        <f>+IFERROR(D192*100/D191,"")</f>
        <v>75.590551181102356</v>
      </c>
      <c r="F192" s="193">
        <v>110</v>
      </c>
      <c r="G192" s="137">
        <f>+IFERROR(F192*100/F191,"")</f>
        <v>79.136690647482013</v>
      </c>
      <c r="H192" s="192">
        <v>122</v>
      </c>
      <c r="I192" s="137">
        <f>+IFERROR(H192*100/H191,"")</f>
        <v>78.709677419354833</v>
      </c>
      <c r="J192" s="192">
        <v>135</v>
      </c>
      <c r="K192" s="137">
        <f>+IFERROR(J192*100/J191,"")</f>
        <v>78.034682080924853</v>
      </c>
      <c r="L192" s="192">
        <v>134</v>
      </c>
      <c r="M192" s="138">
        <f>+IFERROR(L192*100/L191,"")</f>
        <v>61.467889908256879</v>
      </c>
      <c r="N192" s="190"/>
      <c r="O192" s="190"/>
      <c r="P192" s="190"/>
      <c r="Q192" s="190"/>
      <c r="R192" s="190"/>
      <c r="S192" s="190"/>
      <c r="U192" s="1"/>
    </row>
    <row r="193" spans="1:21" s="74" customFormat="1" ht="33" x14ac:dyDescent="0.3">
      <c r="A193" s="142" t="s">
        <v>133</v>
      </c>
      <c r="B193" s="192">
        <v>17</v>
      </c>
      <c r="C193" s="137">
        <f>+IFERROR(B193*100/B191,"")</f>
        <v>23.287671232876711</v>
      </c>
      <c r="D193" s="192">
        <v>31</v>
      </c>
      <c r="E193" s="137">
        <f>+IFERROR(D193*100/D191,"")</f>
        <v>24.409448818897637</v>
      </c>
      <c r="F193" s="193">
        <v>29</v>
      </c>
      <c r="G193" s="137">
        <f>+IFERROR(F193*100/F191,"")</f>
        <v>20.863309352517987</v>
      </c>
      <c r="H193" s="192">
        <v>33</v>
      </c>
      <c r="I193" s="137">
        <f>+IFERROR(H193*100/H191,"")</f>
        <v>21.29032258064516</v>
      </c>
      <c r="J193" s="192">
        <v>38</v>
      </c>
      <c r="K193" s="137">
        <f>+IFERROR(J193*100/J191,"")</f>
        <v>21.965317919075144</v>
      </c>
      <c r="L193" s="192">
        <v>48</v>
      </c>
      <c r="M193" s="138">
        <f>+IFERROR(L193*100/L191,"")</f>
        <v>22.01834862385321</v>
      </c>
      <c r="N193" s="190"/>
      <c r="O193" s="190"/>
      <c r="P193" s="190"/>
      <c r="Q193" s="190"/>
      <c r="R193" s="190"/>
      <c r="S193" s="190"/>
      <c r="U193" s="1"/>
    </row>
    <row r="194" spans="1:21" s="74" customFormat="1" x14ac:dyDescent="0.3">
      <c r="A194" s="107" t="s">
        <v>134</v>
      </c>
      <c r="B194" s="192"/>
      <c r="C194" s="137" t="str">
        <f>IF(B194=0,"",B194*100/B48)</f>
        <v/>
      </c>
      <c r="D194" s="192"/>
      <c r="E194" s="137" t="str">
        <f>IF(D194=0,"",D194*100/C48)</f>
        <v/>
      </c>
      <c r="F194" s="193"/>
      <c r="G194" s="137" t="str">
        <f>IF(F194=0,"",F194*100/D48)</f>
        <v/>
      </c>
      <c r="H194" s="192"/>
      <c r="I194" s="137" t="str">
        <f>IF(H194=0,"",H194*100/E48)</f>
        <v/>
      </c>
      <c r="J194" s="192"/>
      <c r="K194" s="137" t="str">
        <f>IF(J194=0,"",J194*100/F48)</f>
        <v/>
      </c>
      <c r="L194" s="192"/>
      <c r="M194" s="138" t="str">
        <f>IF(L194=0,"",L194*100/G48)</f>
        <v/>
      </c>
      <c r="N194" s="190"/>
      <c r="O194" s="190"/>
      <c r="P194" s="190"/>
      <c r="Q194" s="190"/>
      <c r="R194" s="190"/>
      <c r="S194" s="190"/>
      <c r="U194" s="1"/>
    </row>
    <row r="195" spans="1:21" s="74" customFormat="1" x14ac:dyDescent="0.3">
      <c r="A195" s="107" t="s">
        <v>135</v>
      </c>
      <c r="B195" s="136"/>
      <c r="C195" s="136"/>
      <c r="D195" s="136"/>
      <c r="E195" s="136"/>
      <c r="F195" s="136"/>
      <c r="G195" s="136"/>
      <c r="H195" s="136"/>
      <c r="I195" s="136"/>
      <c r="J195" s="136"/>
      <c r="K195" s="18"/>
      <c r="L195" s="136"/>
      <c r="M195" s="191"/>
      <c r="N195" s="190"/>
      <c r="O195" s="190"/>
      <c r="P195" s="190"/>
      <c r="Q195" s="190"/>
      <c r="R195" s="190"/>
      <c r="S195" s="190"/>
      <c r="U195" s="1"/>
    </row>
    <row r="196" spans="1:21" s="74" customFormat="1" x14ac:dyDescent="0.3">
      <c r="A196" s="107" t="s">
        <v>136</v>
      </c>
      <c r="B196" s="192"/>
      <c r="C196" s="137" t="str">
        <f>IF(B196=0,"",B196*100/B195)</f>
        <v/>
      </c>
      <c r="D196" s="192"/>
      <c r="E196" s="137" t="str">
        <f>IF(D196=0,"",D196*100/D195)</f>
        <v/>
      </c>
      <c r="F196" s="193"/>
      <c r="G196" s="137" t="str">
        <f>IF(F196=0,"",F196*100/F195)</f>
        <v/>
      </c>
      <c r="H196" s="192"/>
      <c r="I196" s="137" t="str">
        <f>IF(H196=0,"",H196*100/H195)</f>
        <v/>
      </c>
      <c r="J196" s="192"/>
      <c r="K196" s="137" t="str">
        <f>IF(J196=0,"",J196*100/J195)</f>
        <v/>
      </c>
      <c r="L196" s="192"/>
      <c r="M196" s="138" t="str">
        <f>IF(L196=0,"",L196*100/L195)</f>
        <v/>
      </c>
      <c r="N196" s="190"/>
      <c r="O196" s="190"/>
      <c r="P196" s="190"/>
      <c r="Q196" s="190"/>
      <c r="R196" s="190"/>
      <c r="S196" s="190"/>
      <c r="U196" s="1"/>
    </row>
    <row r="197" spans="1:21" s="74" customFormat="1" ht="33" x14ac:dyDescent="0.3">
      <c r="A197" s="142" t="s">
        <v>137</v>
      </c>
      <c r="B197" s="192"/>
      <c r="C197" s="137" t="str">
        <f>+IFERROR(B197*100/B196,"")</f>
        <v/>
      </c>
      <c r="D197" s="192"/>
      <c r="E197" s="137" t="str">
        <f>+IFERROR(D197*100/D196,"")</f>
        <v/>
      </c>
      <c r="F197" s="193"/>
      <c r="G197" s="137" t="str">
        <f>+IFERROR(F197*100/F196,"")</f>
        <v/>
      </c>
      <c r="H197" s="192"/>
      <c r="I197" s="137" t="str">
        <f>+IFERROR(H197*100/H196,"")</f>
        <v/>
      </c>
      <c r="J197" s="192"/>
      <c r="K197" s="137" t="str">
        <f>+IFERROR(J197*100/J196,"")</f>
        <v/>
      </c>
      <c r="L197" s="192"/>
      <c r="M197" s="138" t="str">
        <f>+IFERROR(L197*100/L196,"")</f>
        <v/>
      </c>
      <c r="N197" s="190"/>
      <c r="O197" s="190"/>
      <c r="P197" s="190"/>
      <c r="Q197" s="190"/>
      <c r="R197" s="190"/>
      <c r="S197" s="190"/>
      <c r="U197" s="1"/>
    </row>
    <row r="198" spans="1:21" s="74" customFormat="1" ht="33" x14ac:dyDescent="0.3">
      <c r="A198" s="142" t="s">
        <v>138</v>
      </c>
      <c r="B198" s="192"/>
      <c r="C198" s="137" t="str">
        <f>+IFERROR(B198*100/B196,"")</f>
        <v/>
      </c>
      <c r="D198" s="192"/>
      <c r="E198" s="137" t="str">
        <f>+IFERROR(D198*100/D196,"")</f>
        <v/>
      </c>
      <c r="F198" s="193"/>
      <c r="G198" s="137" t="str">
        <f>+IFERROR(F198*100/F196,"")</f>
        <v/>
      </c>
      <c r="H198" s="192"/>
      <c r="I198" s="137" t="str">
        <f>+IFERROR(H198*100/H196,"")</f>
        <v/>
      </c>
      <c r="J198" s="192" t="str">
        <f t="shared" ref="J198" si="27">+IFERROR(I198*100/I196,"")</f>
        <v/>
      </c>
      <c r="K198" s="137" t="str">
        <f>+IFERROR(J198*100/J196,"")</f>
        <v/>
      </c>
      <c r="L198" s="192" t="str">
        <f t="shared" ref="L198" si="28">+IFERROR(K198*100/K196,"")</f>
        <v/>
      </c>
      <c r="M198" s="138" t="str">
        <f>+IFERROR(L198*100/L196,"")</f>
        <v/>
      </c>
      <c r="N198" s="190"/>
      <c r="O198" s="190"/>
      <c r="P198" s="190"/>
      <c r="Q198" s="190"/>
      <c r="R198" s="190"/>
      <c r="S198" s="190"/>
      <c r="U198" s="1"/>
    </row>
    <row r="199" spans="1:21" s="74" customFormat="1" ht="33" x14ac:dyDescent="0.3">
      <c r="A199" s="142" t="s">
        <v>139</v>
      </c>
      <c r="B199" s="194">
        <v>1</v>
      </c>
      <c r="C199" s="137">
        <f>+IFERROR(B199*100/H48,"")</f>
        <v>25</v>
      </c>
      <c r="D199" s="192">
        <v>1</v>
      </c>
      <c r="E199" s="137">
        <f>+IFERROR(D199*100/I48,"")</f>
        <v>14.285714285714286</v>
      </c>
      <c r="F199" s="193">
        <v>1</v>
      </c>
      <c r="G199" s="137">
        <f>+IFERROR(F199*100/J48,"")</f>
        <v>14.285714285714286</v>
      </c>
      <c r="H199" s="192">
        <v>1</v>
      </c>
      <c r="I199" s="137">
        <f>+IFERROR(H199*100/K48,"")</f>
        <v>14.285714285714286</v>
      </c>
      <c r="J199" s="192">
        <v>1</v>
      </c>
      <c r="K199" s="137">
        <f>+IFERROR(J199*100/L48,"")</f>
        <v>12.5</v>
      </c>
      <c r="L199" s="192">
        <v>2</v>
      </c>
      <c r="M199" s="138">
        <f>+IFERROR(L199*100/M48,"")</f>
        <v>25</v>
      </c>
      <c r="N199" s="190"/>
      <c r="O199" s="190"/>
      <c r="P199" s="190"/>
      <c r="Q199" s="190"/>
      <c r="R199" s="190"/>
      <c r="S199" s="190"/>
      <c r="U199" s="1"/>
    </row>
    <row r="200" spans="1:21" s="74" customFormat="1" ht="33" x14ac:dyDescent="0.3">
      <c r="A200" s="142" t="s">
        <v>140</v>
      </c>
      <c r="B200" s="194">
        <v>2</v>
      </c>
      <c r="C200" s="137">
        <f>+IFERROR(B200*100/H48,"")</f>
        <v>50</v>
      </c>
      <c r="D200" s="192">
        <v>2</v>
      </c>
      <c r="E200" s="137">
        <f>+IFERROR(D200*100/I48,"")</f>
        <v>28.571428571428573</v>
      </c>
      <c r="F200" s="193">
        <v>2</v>
      </c>
      <c r="G200" s="137">
        <f>+IFERROR(F200*100/J48,"")</f>
        <v>28.571428571428573</v>
      </c>
      <c r="H200" s="192">
        <v>2</v>
      </c>
      <c r="I200" s="137">
        <f>+IFERROR(H200*100/K48,"")</f>
        <v>28.571428571428573</v>
      </c>
      <c r="J200" s="192">
        <v>3</v>
      </c>
      <c r="K200" s="137">
        <f>+IFERROR(J200*100/L48,"")</f>
        <v>37.5</v>
      </c>
      <c r="L200" s="192">
        <v>2</v>
      </c>
      <c r="M200" s="138">
        <f>+IFERROR(L200*100/M48,"")</f>
        <v>25</v>
      </c>
      <c r="N200" s="190"/>
      <c r="O200" s="190"/>
      <c r="P200" s="190"/>
      <c r="Q200" s="190"/>
      <c r="R200" s="190"/>
      <c r="S200" s="190"/>
      <c r="U200" s="1"/>
    </row>
    <row r="201" spans="1:21" s="74" customFormat="1" ht="33" x14ac:dyDescent="0.3">
      <c r="A201" s="142" t="s">
        <v>141</v>
      </c>
      <c r="B201" s="192"/>
      <c r="C201" s="137">
        <f>IFERROR(B201*100/(B48+H48),"")</f>
        <v>0</v>
      </c>
      <c r="D201" s="192"/>
      <c r="E201" s="137">
        <f>IFERROR(D201*100/(C48+I48),"")</f>
        <v>0</v>
      </c>
      <c r="F201" s="193"/>
      <c r="G201" s="137">
        <f>IFERROR(F201*100/(D48+J48),"")</f>
        <v>0</v>
      </c>
      <c r="H201" s="192">
        <v>7</v>
      </c>
      <c r="I201" s="137">
        <f>IFERROR(H201*100/(K48+E48),"")</f>
        <v>100</v>
      </c>
      <c r="J201" s="192"/>
      <c r="K201" s="137">
        <f>IFERROR(J201*100/(F48+L48),"")</f>
        <v>0</v>
      </c>
      <c r="L201" s="192">
        <v>1</v>
      </c>
      <c r="M201" s="138">
        <f>IFERROR(L201*100/(G48+M48),"")</f>
        <v>12.5</v>
      </c>
      <c r="N201" s="190"/>
      <c r="O201" s="190"/>
      <c r="P201" s="190"/>
      <c r="Q201" s="190"/>
      <c r="R201" s="190"/>
      <c r="S201" s="190"/>
      <c r="U201" s="1"/>
    </row>
    <row r="202" spans="1:21" s="74" customFormat="1" ht="33" x14ac:dyDescent="0.3">
      <c r="A202" s="142" t="s">
        <v>142</v>
      </c>
      <c r="B202" s="192"/>
      <c r="C202" s="137">
        <f>IFERROR(B202*100/(N48+B54+H54),"")</f>
        <v>0</v>
      </c>
      <c r="D202" s="192"/>
      <c r="E202" s="137">
        <f>IFERROR(D202*100/(O48+C54+I54),"")</f>
        <v>0</v>
      </c>
      <c r="F202" s="193"/>
      <c r="G202" s="137">
        <f>IFERROR(F202*100/(P48+D54+J54),"")</f>
        <v>0</v>
      </c>
      <c r="H202" s="192">
        <v>2</v>
      </c>
      <c r="I202" s="137">
        <f>IFERROR(H202*100/(Q48+E54+K54),"")</f>
        <v>33.333333333333336</v>
      </c>
      <c r="J202" s="192"/>
      <c r="K202" s="137">
        <f>IFERROR(J202*100/(R48+F54+L54),"")</f>
        <v>0</v>
      </c>
      <c r="L202" s="192">
        <v>3</v>
      </c>
      <c r="M202" s="138">
        <f>IFERROR(L202*100/(S48+G54+M54),"")</f>
        <v>50</v>
      </c>
      <c r="N202" s="190"/>
      <c r="O202" s="190"/>
      <c r="P202" s="190"/>
      <c r="Q202" s="190"/>
      <c r="R202" s="190"/>
      <c r="S202" s="190"/>
      <c r="U202" s="1"/>
    </row>
    <row r="203" spans="1:21" s="74" customFormat="1" x14ac:dyDescent="0.2">
      <c r="A203" s="142" t="s">
        <v>143</v>
      </c>
      <c r="B203" s="192"/>
      <c r="C203" s="137">
        <f>+IFERROR(B203*100/N54,"")</f>
        <v>0</v>
      </c>
      <c r="D203" s="192"/>
      <c r="E203" s="137">
        <f>+IFERROR(D203*100/O54,"")</f>
        <v>0</v>
      </c>
      <c r="F203" s="193"/>
      <c r="G203" s="137">
        <f>+IFERROR(F203*100/P54,"")</f>
        <v>0</v>
      </c>
      <c r="H203" s="192">
        <v>7</v>
      </c>
      <c r="I203" s="137">
        <f>+IFERROR(H203*100/Q54,"")</f>
        <v>53.846153846153847</v>
      </c>
      <c r="J203" s="192"/>
      <c r="K203" s="137">
        <f>+IFERROR(J203*100/R54,"")</f>
        <v>0</v>
      </c>
      <c r="L203" s="192">
        <v>1</v>
      </c>
      <c r="M203" s="138">
        <f>+IFERROR(L203*100/S54,"")</f>
        <v>7.1428571428571432</v>
      </c>
      <c r="N203" s="190"/>
      <c r="O203" s="190"/>
      <c r="P203" s="190"/>
      <c r="Q203" s="190"/>
      <c r="R203" s="190"/>
      <c r="S203" s="190"/>
    </row>
    <row r="204" spans="1:21" s="74" customFormat="1" ht="33" x14ac:dyDescent="0.2">
      <c r="A204" s="142" t="s">
        <v>144</v>
      </c>
      <c r="B204" s="192"/>
      <c r="C204" s="137">
        <f>+IFERROR(B204*100/($B$48+$H$48),"")</f>
        <v>0</v>
      </c>
      <c r="D204" s="192"/>
      <c r="E204" s="137">
        <f>+IFERROR(D204*100/($C$48+$I$48),"")</f>
        <v>0</v>
      </c>
      <c r="F204" s="193"/>
      <c r="G204" s="137">
        <f>+IFERROR(F204*100/($D$48+$J$48),"")</f>
        <v>0</v>
      </c>
      <c r="H204" s="192"/>
      <c r="I204" s="137">
        <f>+IFERROR(H204*100/($E$48+$K$48),"")</f>
        <v>0</v>
      </c>
      <c r="J204" s="192"/>
      <c r="K204" s="137">
        <f>+IFERROR(J204*100/($F$48+$L$48),"")</f>
        <v>0</v>
      </c>
      <c r="L204" s="192"/>
      <c r="M204" s="138">
        <f>+IFERROR(L204*100/($G$48+$M$48),"")</f>
        <v>0</v>
      </c>
      <c r="N204" s="190"/>
      <c r="O204" s="190"/>
      <c r="P204" s="190"/>
      <c r="Q204" s="190"/>
      <c r="R204" s="190"/>
      <c r="S204" s="190"/>
    </row>
    <row r="205" spans="1:21" s="74" customFormat="1" ht="33" x14ac:dyDescent="0.2">
      <c r="A205" s="142" t="s">
        <v>145</v>
      </c>
      <c r="B205" s="192"/>
      <c r="C205" s="137">
        <f>+IFERROR(B205*100/($B$48+$H$48),"")</f>
        <v>0</v>
      </c>
      <c r="D205" s="192"/>
      <c r="E205" s="137">
        <f>+IFERROR(D205*100/($C$48+$I$48),"")</f>
        <v>0</v>
      </c>
      <c r="F205" s="193"/>
      <c r="G205" s="137">
        <f>+IFERROR(F205*100/($D$48+$J$48),"")</f>
        <v>0</v>
      </c>
      <c r="H205" s="192">
        <v>7</v>
      </c>
      <c r="I205" s="137">
        <f>+IFERROR(H205*100/($E$48+$K$48),"")</f>
        <v>100</v>
      </c>
      <c r="J205" s="192"/>
      <c r="K205" s="137">
        <f>+IFERROR(J205*100/($F$48+$L$48),"")</f>
        <v>0</v>
      </c>
      <c r="L205" s="192">
        <v>1</v>
      </c>
      <c r="M205" s="138">
        <f>+IFERROR(L205*100/($G$48+$M$48),"")</f>
        <v>12.5</v>
      </c>
      <c r="N205" s="190"/>
      <c r="O205" s="190"/>
      <c r="P205" s="190"/>
      <c r="Q205" s="190"/>
      <c r="R205" s="190"/>
      <c r="S205" s="190"/>
    </row>
    <row r="206" spans="1:21" s="74" customFormat="1" x14ac:dyDescent="0.2">
      <c r="A206" s="142" t="s">
        <v>146</v>
      </c>
      <c r="B206" s="192">
        <v>8</v>
      </c>
      <c r="C206" s="137">
        <f>+IFERROR(B206*100/$N$78,"")</f>
        <v>72.727272727272734</v>
      </c>
      <c r="D206" s="192">
        <v>8</v>
      </c>
      <c r="E206" s="137">
        <f>+IFERROR(D206*100/$O$78,"")</f>
        <v>61.53846153846154</v>
      </c>
      <c r="F206" s="193">
        <v>8</v>
      </c>
      <c r="G206" s="137">
        <f>+IFERROR(F206*100/$P$78,"")</f>
        <v>57.142857142857146</v>
      </c>
      <c r="H206" s="192">
        <v>8</v>
      </c>
      <c r="I206" s="137">
        <f>+IFERROR(H206*100/$Q$78,"")</f>
        <v>57.142857142857146</v>
      </c>
      <c r="J206" s="192">
        <v>8</v>
      </c>
      <c r="K206" s="137">
        <f>+IFERROR(J206*100/$R$78,"")</f>
        <v>57.142857142857146</v>
      </c>
      <c r="L206" s="192">
        <v>8</v>
      </c>
      <c r="M206" s="138">
        <f>+IFERROR(L206*100/$S$78,"")</f>
        <v>57.142857142857146</v>
      </c>
      <c r="N206" s="190"/>
      <c r="O206" s="190"/>
      <c r="P206" s="190"/>
      <c r="Q206" s="190"/>
      <c r="R206" s="190"/>
      <c r="S206" s="190"/>
    </row>
    <row r="207" spans="1:21" s="74" customFormat="1" ht="33" x14ac:dyDescent="0.2">
      <c r="A207" s="142" t="s">
        <v>147</v>
      </c>
      <c r="B207" s="192">
        <v>8</v>
      </c>
      <c r="C207" s="137">
        <f>+IFERROR(B207*100/$N$78,"")</f>
        <v>72.727272727272734</v>
      </c>
      <c r="D207" s="192">
        <v>8</v>
      </c>
      <c r="E207" s="137">
        <f>+IFERROR(D207*100/$O$78,"")</f>
        <v>61.53846153846154</v>
      </c>
      <c r="F207" s="193">
        <v>8</v>
      </c>
      <c r="G207" s="137">
        <f>+IFERROR(F207*100/$P$78,"")</f>
        <v>57.142857142857146</v>
      </c>
      <c r="H207" s="192">
        <v>8</v>
      </c>
      <c r="I207" s="137">
        <f>+IFERROR(H207*100/$Q$78,"")</f>
        <v>57.142857142857146</v>
      </c>
      <c r="J207" s="192">
        <v>8</v>
      </c>
      <c r="K207" s="137">
        <f>+IFERROR(J207*100/$R$78,"")</f>
        <v>57.142857142857146</v>
      </c>
      <c r="L207" s="192">
        <v>8</v>
      </c>
      <c r="M207" s="138">
        <f>+IFERROR(L207*100/$S$78,"")</f>
        <v>57.142857142857146</v>
      </c>
      <c r="N207" s="190"/>
      <c r="O207" s="190"/>
      <c r="P207" s="190"/>
      <c r="Q207" s="190"/>
      <c r="R207" s="190"/>
      <c r="S207" s="190"/>
    </row>
    <row r="208" spans="1:21" s="74" customFormat="1" ht="33" x14ac:dyDescent="0.2">
      <c r="A208" s="142" t="s">
        <v>148</v>
      </c>
      <c r="B208" s="192">
        <v>10</v>
      </c>
      <c r="C208" s="137">
        <f>+IFERROR(B208*100/$N$78,"")</f>
        <v>90.909090909090907</v>
      </c>
      <c r="D208" s="192">
        <v>11</v>
      </c>
      <c r="E208" s="137">
        <f>+IFERROR(D208*100/$O$78,"")</f>
        <v>84.615384615384613</v>
      </c>
      <c r="F208" s="193">
        <v>11</v>
      </c>
      <c r="G208" s="137">
        <f>+IFERROR(F208*100/$P$78,"")</f>
        <v>78.571428571428569</v>
      </c>
      <c r="H208" s="192">
        <v>11</v>
      </c>
      <c r="I208" s="137">
        <f>+IFERROR(H208*100/$Q$78,"")</f>
        <v>78.571428571428569</v>
      </c>
      <c r="J208" s="192">
        <v>11</v>
      </c>
      <c r="K208" s="137">
        <f>+IFERROR(J208*100/$R$78,"")</f>
        <v>78.571428571428569</v>
      </c>
      <c r="L208" s="192">
        <v>11</v>
      </c>
      <c r="M208" s="138">
        <f>+IFERROR(L208*100/$S$78,"")</f>
        <v>78.571428571428569</v>
      </c>
      <c r="N208" s="190"/>
      <c r="O208" s="190"/>
      <c r="P208" s="190"/>
      <c r="Q208" s="190"/>
      <c r="R208" s="190"/>
      <c r="S208" s="190"/>
    </row>
    <row r="209" spans="1:31" s="74" customFormat="1" ht="33" x14ac:dyDescent="0.2">
      <c r="A209" s="195" t="s">
        <v>149</v>
      </c>
      <c r="B209" s="192"/>
      <c r="C209" s="137" t="str">
        <f>IF(B209=0,"",B209*100/(B48+H48))</f>
        <v/>
      </c>
      <c r="D209" s="192"/>
      <c r="E209" s="137" t="str">
        <f>IF(D209=0,"",D209*100/(C48+I48))</f>
        <v/>
      </c>
      <c r="F209" s="193"/>
      <c r="G209" s="137" t="str">
        <f>IF(F209=0,"",F209*100/(D48+J48))</f>
        <v/>
      </c>
      <c r="H209" s="192"/>
      <c r="I209" s="137" t="str">
        <f>IF(H209=0,"",H209*100/(E48+K48))</f>
        <v/>
      </c>
      <c r="J209" s="192"/>
      <c r="K209" s="137" t="str">
        <f>IF(J209=0,"",J209*100/(F48+L48))</f>
        <v/>
      </c>
      <c r="L209" s="192"/>
      <c r="M209" s="138" t="str">
        <f>IF(L209=0,"",L209*100/(G48+M48))</f>
        <v/>
      </c>
      <c r="N209" s="171"/>
      <c r="O209" s="171"/>
      <c r="P209" s="171"/>
      <c r="Q209" s="171"/>
      <c r="R209" s="171"/>
      <c r="S209" s="171"/>
    </row>
    <row r="210" spans="1:31" s="74" customFormat="1" ht="49.5" x14ac:dyDescent="0.2">
      <c r="A210" s="172" t="s">
        <v>150</v>
      </c>
      <c r="B210" s="196"/>
      <c r="C210" s="143" t="str">
        <f>IF(B210=0,"",B210*100/(B48+H48))</f>
        <v/>
      </c>
      <c r="D210" s="196"/>
      <c r="E210" s="143" t="str">
        <f>IF(D210=0,"",D210*100/(C48+I48))</f>
        <v/>
      </c>
      <c r="F210" s="197"/>
      <c r="G210" s="143" t="str">
        <f>IF(F210=0,"",F210*100/(D48+J48))</f>
        <v/>
      </c>
      <c r="H210" s="196"/>
      <c r="I210" s="143" t="str">
        <f>IF(H210=0,"",H210*100/(E48+K48))</f>
        <v/>
      </c>
      <c r="J210" s="196"/>
      <c r="K210" s="143" t="str">
        <f>IF(J210=0,"",J210*100/(F48+L48))</f>
        <v/>
      </c>
      <c r="L210" s="196"/>
      <c r="M210" s="144" t="str">
        <f>IF(L210=0,"",L210*100/(G48+M48))</f>
        <v/>
      </c>
      <c r="N210" s="171"/>
      <c r="O210" s="171"/>
      <c r="P210" s="171"/>
      <c r="Q210" s="171"/>
      <c r="R210" s="171"/>
      <c r="S210" s="171"/>
    </row>
    <row r="211" spans="1:31" s="74" customFormat="1" x14ac:dyDescent="0.2">
      <c r="A211" s="198"/>
      <c r="B211" s="198"/>
      <c r="C211" s="199"/>
      <c r="D211" s="199"/>
      <c r="E211" s="199"/>
      <c r="F211" s="199"/>
      <c r="G211" s="199"/>
      <c r="H211" s="199"/>
      <c r="I211" s="199"/>
      <c r="J211" s="199"/>
      <c r="K211" s="199"/>
      <c r="L211" s="199"/>
      <c r="M211" s="199"/>
      <c r="N211" s="199"/>
      <c r="O211" s="199"/>
      <c r="P211" s="199"/>
      <c r="Q211" s="199"/>
      <c r="R211" s="199"/>
      <c r="S211" s="200"/>
      <c r="T211" s="200"/>
      <c r="U211" s="200"/>
      <c r="V211" s="200"/>
      <c r="W211" s="200"/>
      <c r="X211" s="200"/>
      <c r="Y211" s="200"/>
      <c r="Z211" s="200"/>
      <c r="AA211" s="200"/>
      <c r="AB211" s="200"/>
      <c r="AC211" s="200"/>
      <c r="AD211" s="200"/>
      <c r="AE211" s="200"/>
    </row>
    <row r="212" spans="1:31" s="74" customFormat="1" x14ac:dyDescent="0.2">
      <c r="A212" s="183" t="s">
        <v>127</v>
      </c>
      <c r="B212" s="183"/>
      <c r="C212" s="183"/>
      <c r="D212" s="183"/>
      <c r="E212" s="183"/>
      <c r="F212" s="183"/>
      <c r="G212" s="183"/>
      <c r="H212" s="183"/>
      <c r="I212" s="183"/>
      <c r="J212" s="183"/>
      <c r="K212" s="183"/>
      <c r="L212" s="183"/>
      <c r="M212" s="183"/>
      <c r="N212" s="183"/>
      <c r="O212" s="183"/>
      <c r="P212" s="183"/>
      <c r="Q212" s="183"/>
      <c r="R212" s="183"/>
      <c r="S212" s="183"/>
    </row>
    <row r="213" spans="1:31" s="74" customFormat="1" x14ac:dyDescent="0.2">
      <c r="A213" s="367" t="s">
        <v>151</v>
      </c>
      <c r="B213" s="370">
        <v>2013</v>
      </c>
      <c r="C213" s="371"/>
      <c r="D213" s="372"/>
      <c r="E213" s="370">
        <v>2014</v>
      </c>
      <c r="F213" s="371"/>
      <c r="G213" s="372"/>
      <c r="H213" s="373">
        <v>2015</v>
      </c>
      <c r="I213" s="374"/>
      <c r="J213" s="374"/>
      <c r="K213" s="373">
        <v>2016</v>
      </c>
      <c r="L213" s="374"/>
      <c r="M213" s="374"/>
      <c r="N213" s="370">
        <v>2017</v>
      </c>
      <c r="O213" s="371"/>
      <c r="P213" s="372"/>
      <c r="Q213" s="370">
        <v>2018</v>
      </c>
      <c r="R213" s="371"/>
      <c r="S213" s="372"/>
    </row>
    <row r="214" spans="1:31" s="74" customFormat="1" x14ac:dyDescent="0.2">
      <c r="A214" s="368"/>
      <c r="B214" s="184" t="s">
        <v>152</v>
      </c>
      <c r="C214" s="373" t="s">
        <v>153</v>
      </c>
      <c r="D214" s="376"/>
      <c r="E214" s="184" t="s">
        <v>152</v>
      </c>
      <c r="F214" s="373" t="s">
        <v>153</v>
      </c>
      <c r="G214" s="376"/>
      <c r="H214" s="184" t="s">
        <v>152</v>
      </c>
      <c r="I214" s="373" t="s">
        <v>153</v>
      </c>
      <c r="J214" s="376"/>
      <c r="K214" s="184" t="s">
        <v>152</v>
      </c>
      <c r="L214" s="373" t="s">
        <v>153</v>
      </c>
      <c r="M214" s="376"/>
      <c r="N214" s="184" t="s">
        <v>152</v>
      </c>
      <c r="O214" s="373" t="s">
        <v>153</v>
      </c>
      <c r="P214" s="376"/>
      <c r="Q214" s="184" t="s">
        <v>152</v>
      </c>
      <c r="R214" s="373" t="s">
        <v>153</v>
      </c>
      <c r="S214" s="376"/>
    </row>
    <row r="215" spans="1:31" s="74" customFormat="1" x14ac:dyDescent="0.2">
      <c r="A215" s="369"/>
      <c r="B215" s="184" t="s">
        <v>84</v>
      </c>
      <c r="C215" s="184" t="s">
        <v>84</v>
      </c>
      <c r="D215" s="184" t="s">
        <v>85</v>
      </c>
      <c r="E215" s="184" t="s">
        <v>84</v>
      </c>
      <c r="F215" s="184" t="s">
        <v>84</v>
      </c>
      <c r="G215" s="184" t="s">
        <v>85</v>
      </c>
      <c r="H215" s="184" t="s">
        <v>84</v>
      </c>
      <c r="I215" s="184" t="s">
        <v>84</v>
      </c>
      <c r="J215" s="184" t="s">
        <v>85</v>
      </c>
      <c r="K215" s="184" t="s">
        <v>84</v>
      </c>
      <c r="L215" s="184" t="s">
        <v>84</v>
      </c>
      <c r="M215" s="184" t="s">
        <v>85</v>
      </c>
      <c r="N215" s="184" t="s">
        <v>84</v>
      </c>
      <c r="O215" s="184" t="s">
        <v>84</v>
      </c>
      <c r="P215" s="184" t="s">
        <v>85</v>
      </c>
      <c r="Q215" s="184" t="s">
        <v>84</v>
      </c>
      <c r="R215" s="184" t="s">
        <v>84</v>
      </c>
      <c r="S215" s="184" t="s">
        <v>85</v>
      </c>
    </row>
    <row r="216" spans="1:31" s="203" customFormat="1" ht="33" x14ac:dyDescent="0.2">
      <c r="A216" s="131" t="s">
        <v>154</v>
      </c>
      <c r="B216" s="201"/>
      <c r="C216" s="202"/>
      <c r="D216" s="187" t="str">
        <f t="shared" ref="D216:D234" si="29">IF(C216=0,"",C216*100/B216)</f>
        <v/>
      </c>
      <c r="E216" s="201"/>
      <c r="F216" s="202"/>
      <c r="G216" s="187" t="str">
        <f t="shared" ref="G216:G234" si="30">IF(F216=0,"",F216*100/E216)</f>
        <v/>
      </c>
      <c r="H216" s="201"/>
      <c r="I216" s="202"/>
      <c r="J216" s="187" t="str">
        <f t="shared" ref="J216:J234" si="31">IF(I216=0,"",I216*100/H216)</f>
        <v/>
      </c>
      <c r="K216" s="201"/>
      <c r="L216" s="202"/>
      <c r="M216" s="187" t="str">
        <f t="shared" ref="M216:M234" si="32">IF(L216=0,"",L216*100/K216)</f>
        <v/>
      </c>
      <c r="N216" s="201"/>
      <c r="O216" s="202"/>
      <c r="P216" s="187" t="str">
        <f t="shared" ref="P216:P234" si="33">IF(O216=0,"",O216*100/N216)</f>
        <v/>
      </c>
      <c r="Q216" s="201"/>
      <c r="R216" s="202"/>
      <c r="S216" s="189" t="str">
        <f t="shared" ref="S216:S234" si="34">IF(R216=0,"",R216*100/Q216)</f>
        <v/>
      </c>
    </row>
    <row r="217" spans="1:31" s="203" customFormat="1" ht="33" x14ac:dyDescent="0.2">
      <c r="A217" s="131" t="s">
        <v>155</v>
      </c>
      <c r="B217" s="204"/>
      <c r="C217" s="205"/>
      <c r="D217" s="137" t="str">
        <f t="shared" si="29"/>
        <v/>
      </c>
      <c r="E217" s="204"/>
      <c r="F217" s="205"/>
      <c r="G217" s="137" t="str">
        <f t="shared" si="30"/>
        <v/>
      </c>
      <c r="H217" s="204"/>
      <c r="I217" s="205"/>
      <c r="J217" s="137" t="str">
        <f t="shared" si="31"/>
        <v/>
      </c>
      <c r="K217" s="204"/>
      <c r="L217" s="205"/>
      <c r="M217" s="137" t="str">
        <f t="shared" si="32"/>
        <v/>
      </c>
      <c r="N217" s="204"/>
      <c r="O217" s="205"/>
      <c r="P217" s="137" t="str">
        <f t="shared" si="33"/>
        <v/>
      </c>
      <c r="Q217" s="204"/>
      <c r="R217" s="205"/>
      <c r="S217" s="138" t="str">
        <f t="shared" si="34"/>
        <v/>
      </c>
    </row>
    <row r="218" spans="1:31" s="74" customFormat="1" ht="33" x14ac:dyDescent="0.2">
      <c r="A218" s="151" t="s">
        <v>156</v>
      </c>
      <c r="B218" s="276"/>
      <c r="C218" s="192"/>
      <c r="D218" s="137" t="str">
        <f t="shared" si="29"/>
        <v/>
      </c>
      <c r="E218" s="204"/>
      <c r="F218" s="192"/>
      <c r="G218" s="137" t="str">
        <f t="shared" si="30"/>
        <v/>
      </c>
      <c r="H218" s="204"/>
      <c r="I218" s="192"/>
      <c r="J218" s="137" t="str">
        <f t="shared" si="31"/>
        <v/>
      </c>
      <c r="K218" s="204"/>
      <c r="L218" s="192"/>
      <c r="M218" s="137" t="str">
        <f t="shared" si="32"/>
        <v/>
      </c>
      <c r="N218" s="204"/>
      <c r="O218" s="192"/>
      <c r="P218" s="137" t="str">
        <f t="shared" si="33"/>
        <v/>
      </c>
      <c r="Q218" s="204"/>
      <c r="R218" s="192"/>
      <c r="S218" s="138" t="str">
        <f t="shared" si="34"/>
        <v/>
      </c>
    </row>
    <row r="219" spans="1:31" s="74" customFormat="1" ht="33" x14ac:dyDescent="0.2">
      <c r="A219" s="151" t="s">
        <v>157</v>
      </c>
      <c r="B219" s="204"/>
      <c r="C219" s="192"/>
      <c r="D219" s="137" t="str">
        <f t="shared" si="29"/>
        <v/>
      </c>
      <c r="E219" s="204"/>
      <c r="F219" s="192"/>
      <c r="G219" s="137" t="str">
        <f t="shared" si="30"/>
        <v/>
      </c>
      <c r="H219" s="204"/>
      <c r="I219" s="192"/>
      <c r="J219" s="137" t="str">
        <f t="shared" si="31"/>
        <v/>
      </c>
      <c r="K219" s="204"/>
      <c r="L219" s="192"/>
      <c r="M219" s="137" t="str">
        <f t="shared" si="32"/>
        <v/>
      </c>
      <c r="N219" s="204"/>
      <c r="O219" s="192"/>
      <c r="P219" s="137" t="str">
        <f t="shared" si="33"/>
        <v/>
      </c>
      <c r="Q219" s="204"/>
      <c r="R219" s="192"/>
      <c r="S219" s="138" t="str">
        <f t="shared" si="34"/>
        <v/>
      </c>
    </row>
    <row r="220" spans="1:31" s="74" customFormat="1" ht="33" x14ac:dyDescent="0.2">
      <c r="A220" s="151" t="s">
        <v>158</v>
      </c>
      <c r="B220" s="206" t="str">
        <f>IF(C218=0,"",(C218+C219))</f>
        <v/>
      </c>
      <c r="C220" s="192"/>
      <c r="D220" s="137" t="str">
        <f t="shared" si="29"/>
        <v/>
      </c>
      <c r="E220" s="206" t="str">
        <f>IF(F218=0,"",(F218+F219))</f>
        <v/>
      </c>
      <c r="F220" s="192"/>
      <c r="G220" s="137" t="str">
        <f t="shared" si="30"/>
        <v/>
      </c>
      <c r="H220" s="206" t="str">
        <f>IF(I218=0,"",(I218+I219))</f>
        <v/>
      </c>
      <c r="I220" s="136"/>
      <c r="J220" s="137" t="str">
        <f t="shared" si="31"/>
        <v/>
      </c>
      <c r="K220" s="206" t="str">
        <f>IF(L218=0,"",(L218+L219))</f>
        <v/>
      </c>
      <c r="L220" s="192"/>
      <c r="M220" s="137" t="str">
        <f t="shared" si="32"/>
        <v/>
      </c>
      <c r="N220" s="206" t="str">
        <f>IF(O218=0,"",(O218+O219))</f>
        <v/>
      </c>
      <c r="O220" s="192"/>
      <c r="P220" s="137" t="str">
        <f t="shared" si="33"/>
        <v/>
      </c>
      <c r="Q220" s="206" t="str">
        <f>IF(R218=0,"",(R218+R219))</f>
        <v/>
      </c>
      <c r="R220" s="192"/>
      <c r="S220" s="138" t="str">
        <f t="shared" si="34"/>
        <v/>
      </c>
    </row>
    <row r="221" spans="1:31" s="74" customFormat="1" ht="33" x14ac:dyDescent="0.2">
      <c r="A221" s="151" t="s">
        <v>159</v>
      </c>
      <c r="B221" s="206" t="str">
        <f>IF(C218=0,"",C218)</f>
        <v/>
      </c>
      <c r="C221" s="192"/>
      <c r="D221" s="137" t="str">
        <f t="shared" si="29"/>
        <v/>
      </c>
      <c r="E221" s="206" t="str">
        <f>IF(F218=0,"",F218)</f>
        <v/>
      </c>
      <c r="F221" s="192"/>
      <c r="G221" s="137" t="str">
        <f t="shared" si="30"/>
        <v/>
      </c>
      <c r="H221" s="206" t="str">
        <f>IF(I218=0,"",I218)</f>
        <v/>
      </c>
      <c r="I221" s="136"/>
      <c r="J221" s="137" t="str">
        <f t="shared" si="31"/>
        <v/>
      </c>
      <c r="K221" s="206" t="str">
        <f>IF(L218=0,"",L218)</f>
        <v/>
      </c>
      <c r="L221" s="192"/>
      <c r="M221" s="137" t="str">
        <f t="shared" si="32"/>
        <v/>
      </c>
      <c r="N221" s="206" t="str">
        <f>IF(O218=0,"",O218)</f>
        <v/>
      </c>
      <c r="O221" s="192"/>
      <c r="P221" s="137" t="str">
        <f t="shared" si="33"/>
        <v/>
      </c>
      <c r="Q221" s="206" t="str">
        <f>IF(R218=0,"",R218)</f>
        <v/>
      </c>
      <c r="R221" s="192"/>
      <c r="S221" s="138" t="str">
        <f t="shared" si="34"/>
        <v/>
      </c>
    </row>
    <row r="222" spans="1:31" s="74" customFormat="1" ht="33" x14ac:dyDescent="0.2">
      <c r="A222" s="151" t="s">
        <v>160</v>
      </c>
      <c r="B222" s="206" t="str">
        <f>IF(C219=0,"",C219)</f>
        <v/>
      </c>
      <c r="C222" s="192"/>
      <c r="D222" s="137" t="str">
        <f t="shared" si="29"/>
        <v/>
      </c>
      <c r="E222" s="206" t="str">
        <f>IF(F219=0,"",F219)</f>
        <v/>
      </c>
      <c r="F222" s="192"/>
      <c r="G222" s="137" t="str">
        <f t="shared" si="30"/>
        <v/>
      </c>
      <c r="H222" s="206" t="str">
        <f>IF(I219=0,"",I219)</f>
        <v/>
      </c>
      <c r="I222" s="136"/>
      <c r="J222" s="137" t="str">
        <f t="shared" si="31"/>
        <v/>
      </c>
      <c r="K222" s="206" t="str">
        <f>IF(L219=0,"",L219)</f>
        <v/>
      </c>
      <c r="L222" s="192"/>
      <c r="M222" s="137" t="str">
        <f t="shared" si="32"/>
        <v/>
      </c>
      <c r="N222" s="206" t="str">
        <f>IF(O219=0,"",O219)</f>
        <v/>
      </c>
      <c r="O222" s="192"/>
      <c r="P222" s="137" t="str">
        <f t="shared" si="33"/>
        <v/>
      </c>
      <c r="Q222" s="206" t="str">
        <f>IF(R219=0,"",R219)</f>
        <v/>
      </c>
      <c r="R222" s="192"/>
      <c r="S222" s="138" t="str">
        <f t="shared" si="34"/>
        <v/>
      </c>
    </row>
    <row r="223" spans="1:31" s="74" customFormat="1" ht="33" x14ac:dyDescent="0.2">
      <c r="A223" s="151" t="s">
        <v>161</v>
      </c>
      <c r="B223" s="206" t="str">
        <f>IF(C221=0,"",(C221+C222))</f>
        <v/>
      </c>
      <c r="C223" s="192"/>
      <c r="D223" s="137" t="str">
        <f t="shared" si="29"/>
        <v/>
      </c>
      <c r="E223" s="206" t="str">
        <f>IF(F221=0,"",(F221+F222))</f>
        <v/>
      </c>
      <c r="F223" s="192"/>
      <c r="G223" s="137" t="str">
        <f t="shared" si="30"/>
        <v/>
      </c>
      <c r="H223" s="206" t="str">
        <f>IF(I221=0,"",(I221+I222))</f>
        <v/>
      </c>
      <c r="I223" s="136"/>
      <c r="J223" s="137" t="str">
        <f t="shared" si="31"/>
        <v/>
      </c>
      <c r="K223" s="206" t="str">
        <f>IF(L221=0,"",(L221+L222))</f>
        <v/>
      </c>
      <c r="L223" s="192"/>
      <c r="M223" s="137" t="str">
        <f t="shared" si="32"/>
        <v/>
      </c>
      <c r="N223" s="206" t="str">
        <f>IF(O221=0,"",(O221+O222))</f>
        <v/>
      </c>
      <c r="O223" s="192"/>
      <c r="P223" s="137" t="str">
        <f t="shared" si="33"/>
        <v/>
      </c>
      <c r="Q223" s="206" t="str">
        <f>IF(R221=0,"",(R221+R222))</f>
        <v/>
      </c>
      <c r="R223" s="192"/>
      <c r="S223" s="138" t="str">
        <f t="shared" si="34"/>
        <v/>
      </c>
    </row>
    <row r="224" spans="1:31" s="74" customFormat="1" ht="33" x14ac:dyDescent="0.2">
      <c r="A224" s="290" t="s">
        <v>162</v>
      </c>
      <c r="B224" s="204">
        <f>862+598-178</f>
        <v>1282</v>
      </c>
      <c r="C224" s="205">
        <f>373+183-20</f>
        <v>536</v>
      </c>
      <c r="D224" s="137">
        <f t="shared" si="29"/>
        <v>41.809672386895478</v>
      </c>
      <c r="E224" s="204">
        <f>910+567-178</f>
        <v>1299</v>
      </c>
      <c r="F224" s="205">
        <f>383+185-21</f>
        <v>547</v>
      </c>
      <c r="G224" s="137">
        <f t="shared" si="30"/>
        <v>42.109314857582753</v>
      </c>
      <c r="H224" s="204">
        <f>1039+527-194</f>
        <v>1372</v>
      </c>
      <c r="I224" s="205">
        <f>437+139</f>
        <v>576</v>
      </c>
      <c r="J224" s="137">
        <f t="shared" si="31"/>
        <v>41.982507288629741</v>
      </c>
      <c r="K224" s="204">
        <f>1138+363</f>
        <v>1501</v>
      </c>
      <c r="L224" s="205">
        <v>640</v>
      </c>
      <c r="M224" s="137">
        <f t="shared" si="32"/>
        <v>42.638241172551631</v>
      </c>
      <c r="N224" s="194">
        <v>1500</v>
      </c>
      <c r="O224" s="205">
        <v>641</v>
      </c>
      <c r="P224" s="137">
        <f t="shared" si="33"/>
        <v>42.733333333333334</v>
      </c>
      <c r="Q224" s="194">
        <v>1501</v>
      </c>
      <c r="R224" s="205">
        <v>643</v>
      </c>
      <c r="S224" s="138">
        <f t="shared" si="34"/>
        <v>42.838107928047968</v>
      </c>
    </row>
    <row r="225" spans="1:31" s="74" customFormat="1" ht="33" x14ac:dyDescent="0.2">
      <c r="A225" s="121" t="s">
        <v>163</v>
      </c>
      <c r="B225" s="204"/>
      <c r="C225" s="205"/>
      <c r="D225" s="137" t="str">
        <f t="shared" si="29"/>
        <v/>
      </c>
      <c r="E225" s="204"/>
      <c r="F225" s="205"/>
      <c r="G225" s="137" t="str">
        <f t="shared" si="30"/>
        <v/>
      </c>
      <c r="H225" s="204"/>
      <c r="I225" s="205"/>
      <c r="J225" s="137" t="str">
        <f t="shared" si="31"/>
        <v/>
      </c>
      <c r="K225" s="204"/>
      <c r="L225" s="205"/>
      <c r="M225" s="137" t="str">
        <f t="shared" si="32"/>
        <v/>
      </c>
      <c r="N225" s="194"/>
      <c r="O225" s="205"/>
      <c r="P225" s="137" t="str">
        <f t="shared" si="33"/>
        <v/>
      </c>
      <c r="Q225" s="194"/>
      <c r="R225" s="205"/>
      <c r="S225" s="138" t="str">
        <f t="shared" si="34"/>
        <v/>
      </c>
    </row>
    <row r="226" spans="1:31" s="74" customFormat="1" ht="33" x14ac:dyDescent="0.2">
      <c r="A226" s="151" t="s">
        <v>164</v>
      </c>
      <c r="B226" s="204">
        <f>337+305-78</f>
        <v>564</v>
      </c>
      <c r="C226" s="205">
        <f>47+135-56</f>
        <v>126</v>
      </c>
      <c r="D226" s="137">
        <f t="shared" si="29"/>
        <v>22.340425531914892</v>
      </c>
      <c r="E226" s="204">
        <f>343+259</f>
        <v>602</v>
      </c>
      <c r="F226" s="205">
        <f>25+28+23+19</f>
        <v>95</v>
      </c>
      <c r="G226" s="137">
        <f t="shared" si="30"/>
        <v>15.780730897009967</v>
      </c>
      <c r="H226" s="204">
        <f>459+261</f>
        <v>720</v>
      </c>
      <c r="I226" s="205">
        <f>42+73</f>
        <v>115</v>
      </c>
      <c r="J226" s="137">
        <f t="shared" si="31"/>
        <v>15.972222222222221</v>
      </c>
      <c r="K226" s="204">
        <f>460+230</f>
        <v>690</v>
      </c>
      <c r="L226" s="205">
        <v>127</v>
      </c>
      <c r="M226" s="137">
        <f t="shared" si="32"/>
        <v>18.405797101449274</v>
      </c>
      <c r="N226" s="204">
        <f>537+233</f>
        <v>770</v>
      </c>
      <c r="O226" s="288">
        <v>142</v>
      </c>
      <c r="P226" s="137">
        <f t="shared" si="33"/>
        <v>18.441558441558442</v>
      </c>
      <c r="Q226" s="204">
        <f>437+217</f>
        <v>654</v>
      </c>
      <c r="R226" s="205">
        <v>136</v>
      </c>
      <c r="S226" s="138">
        <f t="shared" si="34"/>
        <v>20.795107033639145</v>
      </c>
    </row>
    <row r="227" spans="1:31" s="74" customFormat="1" ht="33" x14ac:dyDescent="0.2">
      <c r="A227" s="151" t="s">
        <v>165</v>
      </c>
      <c r="B227" s="204"/>
      <c r="C227" s="205"/>
      <c r="D227" s="137" t="str">
        <f t="shared" si="29"/>
        <v/>
      </c>
      <c r="E227" s="204"/>
      <c r="F227" s="205"/>
      <c r="G227" s="137" t="str">
        <f t="shared" si="30"/>
        <v/>
      </c>
      <c r="H227" s="204"/>
      <c r="I227" s="205"/>
      <c r="J227" s="137" t="str">
        <f t="shared" si="31"/>
        <v/>
      </c>
      <c r="K227" s="204"/>
      <c r="L227" s="205"/>
      <c r="M227" s="137" t="str">
        <f t="shared" si="32"/>
        <v/>
      </c>
      <c r="N227" s="194"/>
      <c r="O227" s="192"/>
      <c r="P227" s="137" t="str">
        <f t="shared" si="33"/>
        <v/>
      </c>
      <c r="Q227" s="194"/>
      <c r="R227" s="205"/>
      <c r="S227" s="138" t="str">
        <f t="shared" si="34"/>
        <v/>
      </c>
    </row>
    <row r="228" spans="1:31" s="74" customFormat="1" ht="33" x14ac:dyDescent="0.2">
      <c r="A228" s="107" t="s">
        <v>166</v>
      </c>
      <c r="B228" s="206">
        <f>IF(C226=0,"",(C226+C227))</f>
        <v>126</v>
      </c>
      <c r="C228" s="192"/>
      <c r="D228" s="137" t="str">
        <f t="shared" si="29"/>
        <v/>
      </c>
      <c r="E228" s="206">
        <f>IF(F226=0,"",(F226+F227))</f>
        <v>95</v>
      </c>
      <c r="F228" s="192"/>
      <c r="G228" s="137" t="str">
        <f t="shared" si="30"/>
        <v/>
      </c>
      <c r="H228" s="206">
        <f>IF(I226=0,"",(I226+I227))</f>
        <v>115</v>
      </c>
      <c r="I228" s="136"/>
      <c r="J228" s="137" t="str">
        <f t="shared" si="31"/>
        <v/>
      </c>
      <c r="K228" s="206">
        <f>IF(L226=0,"",(L226+L227))</f>
        <v>127</v>
      </c>
      <c r="L228" s="192"/>
      <c r="M228" s="137" t="str">
        <f t="shared" si="32"/>
        <v/>
      </c>
      <c r="N228" s="206">
        <f>IF(O226=0,"",(O226+O227))</f>
        <v>142</v>
      </c>
      <c r="O228" s="192"/>
      <c r="P228" s="137" t="str">
        <f t="shared" si="33"/>
        <v/>
      </c>
      <c r="Q228" s="206">
        <f>IF(R226=0,"",(R226+R227))</f>
        <v>136</v>
      </c>
      <c r="R228" s="192"/>
      <c r="S228" s="138" t="str">
        <f t="shared" si="34"/>
        <v/>
      </c>
    </row>
    <row r="229" spans="1:31" s="74" customFormat="1" ht="33" x14ac:dyDescent="0.2">
      <c r="A229" s="107" t="s">
        <v>167</v>
      </c>
      <c r="B229" s="206">
        <f>IF(C226=0,"",C226)</f>
        <v>126</v>
      </c>
      <c r="C229" s="288">
        <v>16</v>
      </c>
      <c r="D229" s="137">
        <f t="shared" si="29"/>
        <v>12.698412698412698</v>
      </c>
      <c r="E229" s="206">
        <f>IF(F226=0,"",F226)</f>
        <v>95</v>
      </c>
      <c r="F229" s="288">
        <f>40+11+8+11</f>
        <v>70</v>
      </c>
      <c r="G229" s="137">
        <f t="shared" si="30"/>
        <v>73.684210526315795</v>
      </c>
      <c r="H229" s="206">
        <f>IF(I226=0,"",I226)</f>
        <v>115</v>
      </c>
      <c r="I229" s="289">
        <v>62</v>
      </c>
      <c r="J229" s="137">
        <f t="shared" si="31"/>
        <v>53.913043478260867</v>
      </c>
      <c r="K229" s="206">
        <f>IF(L226=0,"",L226)</f>
        <v>127</v>
      </c>
      <c r="L229" s="288">
        <v>70</v>
      </c>
      <c r="M229" s="137">
        <f t="shared" si="32"/>
        <v>55.118110236220474</v>
      </c>
      <c r="N229" s="206">
        <f>IF(O226=0,"",O226)</f>
        <v>142</v>
      </c>
      <c r="O229" s="288">
        <v>80</v>
      </c>
      <c r="P229" s="137">
        <f t="shared" si="33"/>
        <v>56.338028169014088</v>
      </c>
      <c r="Q229" s="206">
        <f>IF(R226=0,"",R226)</f>
        <v>136</v>
      </c>
      <c r="R229" s="288">
        <v>80</v>
      </c>
      <c r="S229" s="138">
        <f t="shared" si="34"/>
        <v>58.823529411764703</v>
      </c>
    </row>
    <row r="230" spans="1:31" s="74" customFormat="1" ht="33" x14ac:dyDescent="0.2">
      <c r="A230" s="107" t="s">
        <v>167</v>
      </c>
      <c r="B230" s="206" t="str">
        <f>IF(C227=0,"",C227)</f>
        <v/>
      </c>
      <c r="C230" s="192"/>
      <c r="D230" s="137" t="str">
        <f t="shared" si="29"/>
        <v/>
      </c>
      <c r="E230" s="206" t="str">
        <f>IF(F227=0,"",F227)</f>
        <v/>
      </c>
      <c r="F230" s="192"/>
      <c r="G230" s="137" t="str">
        <f t="shared" si="30"/>
        <v/>
      </c>
      <c r="H230" s="206" t="str">
        <f>IF(I227=0,"",I227)</f>
        <v/>
      </c>
      <c r="I230" s="136"/>
      <c r="J230" s="137" t="str">
        <f t="shared" si="31"/>
        <v/>
      </c>
      <c r="K230" s="206" t="str">
        <f>IF(L227=0,"",L227)</f>
        <v/>
      </c>
      <c r="L230" s="192"/>
      <c r="M230" s="137" t="str">
        <f t="shared" si="32"/>
        <v/>
      </c>
      <c r="N230" s="206" t="str">
        <f>IF(O227=0,"",O227)</f>
        <v/>
      </c>
      <c r="O230" s="192"/>
      <c r="P230" s="137" t="str">
        <f t="shared" si="33"/>
        <v/>
      </c>
      <c r="Q230" s="206" t="str">
        <f>IF(R227=0,"",R227)</f>
        <v/>
      </c>
      <c r="R230" s="192"/>
      <c r="S230" s="138" t="str">
        <f t="shared" si="34"/>
        <v/>
      </c>
    </row>
    <row r="231" spans="1:31" s="74" customFormat="1" ht="33" x14ac:dyDescent="0.2">
      <c r="A231" s="107" t="s">
        <v>168</v>
      </c>
      <c r="B231" s="206">
        <f>IF(C229=0,"",(C229+C230))</f>
        <v>16</v>
      </c>
      <c r="C231" s="192"/>
      <c r="D231" s="137" t="str">
        <f t="shared" si="29"/>
        <v/>
      </c>
      <c r="E231" s="206">
        <f>IF(F229=0,"",(F229+F230))</f>
        <v>70</v>
      </c>
      <c r="F231" s="192"/>
      <c r="G231" s="137" t="str">
        <f t="shared" si="30"/>
        <v/>
      </c>
      <c r="H231" s="206">
        <f>IF(I229=0,"",(I229+I230))</f>
        <v>62</v>
      </c>
      <c r="I231" s="136"/>
      <c r="J231" s="137" t="str">
        <f t="shared" si="31"/>
        <v/>
      </c>
      <c r="K231" s="206">
        <f>IF(L229=0,"",(L229+L230))</f>
        <v>70</v>
      </c>
      <c r="L231" s="192"/>
      <c r="M231" s="137" t="str">
        <f t="shared" si="32"/>
        <v/>
      </c>
      <c r="N231" s="206">
        <f>IF(O229=0,"",(O229+O230))</f>
        <v>80</v>
      </c>
      <c r="O231" s="192"/>
      <c r="P231" s="137" t="str">
        <f t="shared" si="33"/>
        <v/>
      </c>
      <c r="Q231" s="206">
        <f>IF(R229=0,"",(R229+R230))</f>
        <v>80</v>
      </c>
      <c r="R231" s="192"/>
      <c r="S231" s="138" t="str">
        <f t="shared" si="34"/>
        <v/>
      </c>
    </row>
    <row r="232" spans="1:31" s="74" customFormat="1" x14ac:dyDescent="0.2">
      <c r="A232" s="107" t="s">
        <v>169</v>
      </c>
      <c r="B232" s="192"/>
      <c r="C232" s="192"/>
      <c r="D232" s="137" t="str">
        <f t="shared" si="29"/>
        <v/>
      </c>
      <c r="E232" s="192"/>
      <c r="F232" s="192"/>
      <c r="G232" s="137" t="str">
        <f t="shared" si="30"/>
        <v/>
      </c>
      <c r="H232" s="136"/>
      <c r="I232" s="136"/>
      <c r="J232" s="137" t="str">
        <f t="shared" si="31"/>
        <v/>
      </c>
      <c r="K232" s="192"/>
      <c r="L232" s="192"/>
      <c r="M232" s="137" t="str">
        <f t="shared" si="32"/>
        <v/>
      </c>
      <c r="N232" s="207"/>
      <c r="O232" s="192"/>
      <c r="P232" s="137" t="str">
        <f t="shared" si="33"/>
        <v/>
      </c>
      <c r="Q232" s="207"/>
      <c r="R232" s="192"/>
      <c r="S232" s="138" t="str">
        <f t="shared" si="34"/>
        <v/>
      </c>
    </row>
    <row r="233" spans="1:31" s="74" customFormat="1" ht="33" x14ac:dyDescent="0.2">
      <c r="A233" s="107" t="s">
        <v>170</v>
      </c>
      <c r="B233" s="192"/>
      <c r="C233" s="192"/>
      <c r="D233" s="137" t="str">
        <f t="shared" si="29"/>
        <v/>
      </c>
      <c r="E233" s="192"/>
      <c r="F233" s="192"/>
      <c r="G233" s="137" t="str">
        <f t="shared" si="30"/>
        <v/>
      </c>
      <c r="H233" s="136"/>
      <c r="I233" s="136"/>
      <c r="J233" s="137" t="str">
        <f t="shared" si="31"/>
        <v/>
      </c>
      <c r="K233" s="192"/>
      <c r="L233" s="192"/>
      <c r="M233" s="137" t="str">
        <f t="shared" si="32"/>
        <v/>
      </c>
      <c r="N233" s="207"/>
      <c r="O233" s="192"/>
      <c r="P233" s="137" t="str">
        <f t="shared" si="33"/>
        <v/>
      </c>
      <c r="Q233" s="207"/>
      <c r="R233" s="192"/>
      <c r="S233" s="138" t="str">
        <f t="shared" si="34"/>
        <v/>
      </c>
    </row>
    <row r="234" spans="1:31" s="74" customFormat="1" ht="33" x14ac:dyDescent="0.2">
      <c r="A234" s="107" t="s">
        <v>171</v>
      </c>
      <c r="B234" s="196"/>
      <c r="C234" s="196"/>
      <c r="D234" s="143" t="str">
        <f t="shared" si="29"/>
        <v/>
      </c>
      <c r="E234" s="196"/>
      <c r="F234" s="196"/>
      <c r="G234" s="143" t="str">
        <f t="shared" si="30"/>
        <v/>
      </c>
      <c r="H234" s="208"/>
      <c r="I234" s="208"/>
      <c r="J234" s="143" t="str">
        <f t="shared" si="31"/>
        <v/>
      </c>
      <c r="K234" s="196"/>
      <c r="L234" s="196"/>
      <c r="M234" s="143" t="str">
        <f t="shared" si="32"/>
        <v/>
      </c>
      <c r="N234" s="209"/>
      <c r="O234" s="196"/>
      <c r="P234" s="143" t="str">
        <f t="shared" si="33"/>
        <v/>
      </c>
      <c r="Q234" s="209"/>
      <c r="R234" s="196"/>
      <c r="S234" s="144" t="str">
        <f t="shared" si="34"/>
        <v/>
      </c>
    </row>
    <row r="235" spans="1:31" s="74" customFormat="1" x14ac:dyDescent="0.2">
      <c r="A235" s="379" t="s">
        <v>172</v>
      </c>
      <c r="B235" s="379"/>
      <c r="C235" s="379"/>
      <c r="D235" s="379"/>
      <c r="E235" s="379"/>
      <c r="F235" s="379"/>
      <c r="G235" s="379"/>
      <c r="H235" s="379"/>
      <c r="I235" s="379"/>
      <c r="J235" s="379"/>
      <c r="K235" s="379"/>
      <c r="L235" s="379"/>
      <c r="M235" s="379"/>
      <c r="N235" s="379"/>
      <c r="O235" s="379"/>
      <c r="P235" s="379"/>
      <c r="Q235" s="379"/>
      <c r="R235" s="379"/>
      <c r="S235" s="379"/>
      <c r="T235" s="379"/>
      <c r="U235" s="379"/>
      <c r="V235" s="379"/>
      <c r="W235" s="379"/>
      <c r="X235" s="379"/>
      <c r="Y235" s="379"/>
      <c r="Z235" s="379"/>
      <c r="AA235" s="379"/>
      <c r="AB235" s="379"/>
      <c r="AC235" s="379"/>
      <c r="AD235" s="379"/>
      <c r="AE235" s="379"/>
    </row>
    <row r="236" spans="1:31" s="74" customFormat="1" x14ac:dyDescent="0.3">
      <c r="A236" s="380" t="s">
        <v>173</v>
      </c>
      <c r="B236" s="380"/>
      <c r="C236" s="380"/>
      <c r="D236" s="380"/>
      <c r="E236" s="380"/>
      <c r="F236" s="380"/>
      <c r="G236" s="380"/>
      <c r="H236" s="380"/>
      <c r="I236" s="380"/>
      <c r="J236" s="380"/>
      <c r="K236" s="380"/>
      <c r="L236" s="380"/>
      <c r="M236" s="380"/>
      <c r="N236" s="380"/>
      <c r="O236" s="380"/>
      <c r="P236" s="380"/>
      <c r="Q236" s="380"/>
      <c r="R236" s="380"/>
      <c r="S236" s="380"/>
      <c r="T236" s="380"/>
      <c r="U236" s="380"/>
      <c r="V236" s="380"/>
      <c r="W236" s="380"/>
      <c r="X236" s="380"/>
      <c r="Y236" s="380"/>
      <c r="Z236" s="380"/>
      <c r="AA236" s="380"/>
      <c r="AB236" s="380"/>
      <c r="AC236" s="380"/>
      <c r="AD236" s="380"/>
      <c r="AE236" s="380"/>
    </row>
    <row r="237" spans="1:31" s="74" customFormat="1" x14ac:dyDescent="0.3">
      <c r="A237" s="381" t="s">
        <v>174</v>
      </c>
      <c r="B237" s="381"/>
      <c r="C237" s="381"/>
      <c r="D237" s="381"/>
      <c r="E237" s="381"/>
      <c r="F237" s="381"/>
      <c r="G237" s="381"/>
      <c r="H237" s="381"/>
      <c r="I237" s="381"/>
      <c r="J237" s="381"/>
      <c r="K237" s="381"/>
      <c r="L237" s="381"/>
      <c r="M237" s="381"/>
      <c r="N237" s="381"/>
      <c r="O237" s="381"/>
      <c r="P237" s="381"/>
      <c r="Q237" s="381"/>
      <c r="R237" s="381"/>
      <c r="S237" s="381"/>
      <c r="T237" s="381"/>
      <c r="U237" s="381"/>
      <c r="V237" s="381"/>
      <c r="W237" s="381"/>
      <c r="X237" s="381"/>
      <c r="Y237" s="381"/>
      <c r="Z237" s="381"/>
      <c r="AA237" s="381"/>
      <c r="AB237" s="381"/>
      <c r="AC237" s="381"/>
      <c r="AD237" s="381"/>
      <c r="AE237" s="381"/>
    </row>
    <row r="238" spans="1:31" s="210" customFormat="1" x14ac:dyDescent="0.3">
      <c r="A238" s="382" t="s">
        <v>175</v>
      </c>
      <c r="B238" s="382"/>
      <c r="C238" s="382"/>
      <c r="D238" s="382"/>
      <c r="E238" s="382"/>
      <c r="F238" s="382"/>
      <c r="G238" s="382"/>
      <c r="H238" s="382"/>
      <c r="I238" s="382"/>
      <c r="J238" s="382"/>
      <c r="K238" s="382"/>
      <c r="L238" s="382"/>
      <c r="M238" s="382"/>
      <c r="N238" s="382"/>
      <c r="O238" s="382"/>
      <c r="P238" s="382"/>
      <c r="Q238" s="382"/>
      <c r="R238" s="382"/>
      <c r="S238" s="382"/>
      <c r="T238" s="382"/>
      <c r="U238" s="382"/>
      <c r="V238" s="382"/>
      <c r="W238" s="382"/>
      <c r="X238" s="382"/>
      <c r="Y238" s="382"/>
    </row>
    <row r="239" spans="1:31" s="210" customFormat="1" x14ac:dyDescent="0.3">
      <c r="A239" s="382" t="s">
        <v>176</v>
      </c>
      <c r="B239" s="382"/>
      <c r="C239" s="382"/>
      <c r="D239" s="382"/>
      <c r="E239" s="382"/>
      <c r="F239" s="382"/>
      <c r="G239" s="382"/>
      <c r="H239" s="382"/>
      <c r="I239" s="382"/>
      <c r="J239" s="382"/>
      <c r="K239" s="382"/>
      <c r="L239" s="382"/>
      <c r="M239" s="382"/>
      <c r="N239" s="382"/>
      <c r="O239" s="382"/>
      <c r="P239" s="382"/>
      <c r="Q239" s="382"/>
      <c r="R239" s="382"/>
      <c r="S239" s="382"/>
      <c r="T239" s="382"/>
      <c r="U239" s="382"/>
      <c r="V239" s="382"/>
      <c r="W239" s="382"/>
      <c r="X239" s="382"/>
      <c r="Y239" s="382"/>
    </row>
    <row r="241" spans="1:15" x14ac:dyDescent="0.3">
      <c r="A241" s="349"/>
      <c r="B241" s="349"/>
      <c r="C241" s="349"/>
      <c r="D241" s="349"/>
      <c r="E241" s="349"/>
      <c r="F241" s="349"/>
      <c r="G241" s="349"/>
      <c r="H241" s="349"/>
      <c r="I241" s="349"/>
      <c r="J241" s="349"/>
      <c r="K241" s="349"/>
      <c r="L241" s="349"/>
      <c r="M241" s="349"/>
      <c r="N241" s="349"/>
      <c r="O241" s="349"/>
    </row>
    <row r="242" spans="1:15" x14ac:dyDescent="0.3">
      <c r="A242" s="330" t="s">
        <v>98</v>
      </c>
      <c r="B242" s="377">
        <v>2013</v>
      </c>
      <c r="C242" s="377"/>
      <c r="D242" s="377">
        <v>2014</v>
      </c>
      <c r="E242" s="377"/>
      <c r="F242" s="378">
        <v>2015</v>
      </c>
      <c r="G242" s="378"/>
      <c r="H242" s="378">
        <v>2016</v>
      </c>
      <c r="I242" s="378"/>
      <c r="J242" s="377">
        <v>2017</v>
      </c>
      <c r="K242" s="377"/>
      <c r="L242" s="377">
        <v>2018</v>
      </c>
      <c r="M242" s="377"/>
    </row>
    <row r="243" spans="1:15" x14ac:dyDescent="0.3">
      <c r="A243" s="331"/>
      <c r="B243" s="211" t="s">
        <v>99</v>
      </c>
      <c r="C243" s="211" t="s">
        <v>85</v>
      </c>
      <c r="D243" s="211" t="s">
        <v>99</v>
      </c>
      <c r="E243" s="211" t="s">
        <v>85</v>
      </c>
      <c r="F243" s="211" t="s">
        <v>99</v>
      </c>
      <c r="G243" s="211" t="s">
        <v>85</v>
      </c>
      <c r="H243" s="211" t="s">
        <v>99</v>
      </c>
      <c r="I243" s="211" t="s">
        <v>85</v>
      </c>
      <c r="J243" s="211" t="s">
        <v>99</v>
      </c>
      <c r="K243" s="211" t="s">
        <v>85</v>
      </c>
      <c r="L243" s="211" t="s">
        <v>99</v>
      </c>
      <c r="M243" s="211" t="s">
        <v>85</v>
      </c>
    </row>
    <row r="244" spans="1:15" x14ac:dyDescent="0.3">
      <c r="A244" s="162" t="s">
        <v>177</v>
      </c>
      <c r="B244" s="386">
        <v>17</v>
      </c>
      <c r="C244" s="387"/>
      <c r="D244" s="386">
        <v>18</v>
      </c>
      <c r="E244" s="387"/>
      <c r="F244" s="212">
        <v>18</v>
      </c>
      <c r="G244" s="212"/>
      <c r="H244" s="386">
        <v>18</v>
      </c>
      <c r="I244" s="387"/>
      <c r="J244" s="388">
        <v>18</v>
      </c>
      <c r="K244" s="388"/>
      <c r="L244" s="388">
        <v>18</v>
      </c>
      <c r="M244" s="389"/>
    </row>
    <row r="245" spans="1:15" x14ac:dyDescent="0.3">
      <c r="A245" s="140" t="s">
        <v>178</v>
      </c>
      <c r="B245" s="81">
        <v>6</v>
      </c>
      <c r="C245" s="213">
        <f>IF(B245=0,"",B245*100/(B$248))</f>
        <v>54.545454545454547</v>
      </c>
      <c r="D245" s="81">
        <v>6</v>
      </c>
      <c r="E245" s="213">
        <f>IF(D245=0,"",D245*100/(D$248))</f>
        <v>54.545454545454547</v>
      </c>
      <c r="F245" s="214">
        <v>6</v>
      </c>
      <c r="G245" s="213">
        <f>IF(F245=0,"",F245*100/(F$248))</f>
        <v>50</v>
      </c>
      <c r="H245" s="81">
        <v>6</v>
      </c>
      <c r="I245" s="213">
        <f>IF(H245=0,"",H245*100/(H$248))</f>
        <v>50</v>
      </c>
      <c r="J245" s="81">
        <v>6</v>
      </c>
      <c r="K245" s="213">
        <f>IF(J245=0,"",J245*100/(J$248))</f>
        <v>50</v>
      </c>
      <c r="L245" s="81">
        <v>6</v>
      </c>
      <c r="M245" s="215">
        <f>IF(L245=0,"",L245*100/(L$248))</f>
        <v>50</v>
      </c>
    </row>
    <row r="246" spans="1:15" ht="33" x14ac:dyDescent="0.3">
      <c r="A246" s="140" t="s">
        <v>179</v>
      </c>
      <c r="B246" s="81"/>
      <c r="C246" s="213" t="str">
        <f>IF(B246=0,"",B246*100/(B$248))</f>
        <v/>
      </c>
      <c r="D246" s="81"/>
      <c r="E246" s="213" t="str">
        <f>IF(D246=0,"",D246*100/(D$248))</f>
        <v/>
      </c>
      <c r="F246" s="214">
        <v>1</v>
      </c>
      <c r="G246" s="213">
        <f>IF(F246=0,"",F246*100/(F$248))</f>
        <v>8.3333333333333339</v>
      </c>
      <c r="H246" s="81">
        <v>1</v>
      </c>
      <c r="I246" s="213">
        <f>IF(H246=0,"",H246*100/(H$248))</f>
        <v>8.3333333333333339</v>
      </c>
      <c r="J246" s="81">
        <v>1</v>
      </c>
      <c r="K246" s="213">
        <f>IF(J246=0,"",J246*100/(J$248))</f>
        <v>8.3333333333333339</v>
      </c>
      <c r="L246" s="81">
        <v>2</v>
      </c>
      <c r="M246" s="215">
        <f>IF(L246=0,"",L246*100/(L$248))</f>
        <v>16.666666666666668</v>
      </c>
    </row>
    <row r="247" spans="1:15" x14ac:dyDescent="0.3">
      <c r="A247" s="140" t="s">
        <v>180</v>
      </c>
      <c r="B247" s="81">
        <v>5</v>
      </c>
      <c r="C247" s="213">
        <f>IF(B247=0,"",B247*100/(B$248))</f>
        <v>45.454545454545453</v>
      </c>
      <c r="D247" s="81">
        <v>5</v>
      </c>
      <c r="E247" s="213">
        <f>IF(D247=0,"",D247*100/(D$248))</f>
        <v>45.454545454545453</v>
      </c>
      <c r="F247" s="214">
        <v>5</v>
      </c>
      <c r="G247" s="213">
        <f>IF(F247=0,"",F247*100/(F$248))</f>
        <v>41.666666666666664</v>
      </c>
      <c r="H247" s="81">
        <v>5</v>
      </c>
      <c r="I247" s="213">
        <f>IF(H247=0,"",H247*100/(H$248))</f>
        <v>41.666666666666664</v>
      </c>
      <c r="J247" s="81">
        <v>5</v>
      </c>
      <c r="K247" s="213">
        <f>IF(J247=0,"",J247*100/(J$248))</f>
        <v>41.666666666666664</v>
      </c>
      <c r="L247" s="81">
        <v>4</v>
      </c>
      <c r="M247" s="215">
        <f>IF(L247=0,"",L247*100/(L$248))</f>
        <v>33.333333333333336</v>
      </c>
    </row>
    <row r="248" spans="1:15" x14ac:dyDescent="0.3">
      <c r="A248" s="216" t="s">
        <v>181</v>
      </c>
      <c r="B248" s="383">
        <f t="shared" ref="B248" si="35">SUM(B245:B247)</f>
        <v>11</v>
      </c>
      <c r="C248" s="384"/>
      <c r="D248" s="383">
        <f t="shared" ref="D248" si="36">SUM(D245:D247)</f>
        <v>11</v>
      </c>
      <c r="E248" s="384"/>
      <c r="F248" s="383">
        <f t="shared" ref="F248" si="37">SUM(F245:F247)</f>
        <v>12</v>
      </c>
      <c r="G248" s="384"/>
      <c r="H248" s="383">
        <f t="shared" ref="H248" si="38">SUM(H245:H247)</f>
        <v>12</v>
      </c>
      <c r="I248" s="384"/>
      <c r="J248" s="383">
        <f t="shared" ref="J248" si="39">SUM(J245:J247)</f>
        <v>12</v>
      </c>
      <c r="K248" s="384"/>
      <c r="L248" s="383">
        <f t="shared" ref="L248" si="40">SUM(L245:L247)</f>
        <v>12</v>
      </c>
      <c r="M248" s="385"/>
    </row>
    <row r="250" spans="1:15" x14ac:dyDescent="0.3">
      <c r="A250" s="349"/>
      <c r="B250" s="390">
        <v>2013</v>
      </c>
      <c r="C250" s="390"/>
      <c r="D250" s="390">
        <v>2014</v>
      </c>
      <c r="E250" s="390"/>
      <c r="F250" s="390">
        <v>2015</v>
      </c>
      <c r="G250" s="390"/>
      <c r="H250" s="390">
        <v>2016</v>
      </c>
      <c r="I250" s="390"/>
      <c r="J250" s="390">
        <v>2017</v>
      </c>
      <c r="K250" s="390"/>
      <c r="L250" s="390">
        <v>2018</v>
      </c>
      <c r="M250" s="390"/>
      <c r="N250" s="349"/>
      <c r="O250" s="349"/>
    </row>
    <row r="251" spans="1:15" x14ac:dyDescent="0.3">
      <c r="A251" s="395"/>
      <c r="B251" s="217" t="s">
        <v>182</v>
      </c>
      <c r="C251" s="217" t="s">
        <v>183</v>
      </c>
      <c r="D251" s="217" t="s">
        <v>182</v>
      </c>
      <c r="E251" s="217" t="s">
        <v>183</v>
      </c>
      <c r="F251" s="217" t="s">
        <v>182</v>
      </c>
      <c r="G251" s="217" t="s">
        <v>183</v>
      </c>
      <c r="H251" s="217" t="s">
        <v>182</v>
      </c>
      <c r="I251" s="217" t="s">
        <v>183</v>
      </c>
      <c r="J251" s="217" t="s">
        <v>182</v>
      </c>
      <c r="K251" s="217" t="s">
        <v>183</v>
      </c>
      <c r="L251" s="217" t="s">
        <v>182</v>
      </c>
      <c r="M251" s="217" t="s">
        <v>183</v>
      </c>
    </row>
    <row r="252" spans="1:15" ht="33" x14ac:dyDescent="0.3">
      <c r="A252" s="218" t="s">
        <v>184</v>
      </c>
      <c r="B252" s="219" t="s">
        <v>216</v>
      </c>
      <c r="C252" s="219"/>
      <c r="D252" s="219" t="s">
        <v>216</v>
      </c>
      <c r="E252" s="219"/>
      <c r="F252" s="219" t="s">
        <v>216</v>
      </c>
      <c r="G252" s="219"/>
      <c r="H252" s="219" t="s">
        <v>216</v>
      </c>
      <c r="I252" s="219"/>
      <c r="J252" s="219" t="s">
        <v>216</v>
      </c>
      <c r="K252" s="220"/>
      <c r="L252" s="219" t="s">
        <v>216</v>
      </c>
      <c r="M252" s="220"/>
    </row>
    <row r="253" spans="1:15" x14ac:dyDescent="0.3">
      <c r="A253" s="126" t="s">
        <v>185</v>
      </c>
    </row>
    <row r="256" spans="1:15" x14ac:dyDescent="0.3">
      <c r="A256" s="391" t="s">
        <v>83</v>
      </c>
      <c r="B256" s="393">
        <v>2013</v>
      </c>
      <c r="C256" s="393"/>
      <c r="D256" s="393">
        <v>2014</v>
      </c>
      <c r="E256" s="393"/>
      <c r="F256" s="394">
        <v>2015</v>
      </c>
      <c r="G256" s="394"/>
      <c r="H256" s="394">
        <v>2016</v>
      </c>
      <c r="I256" s="394"/>
      <c r="J256" s="393">
        <v>2017</v>
      </c>
      <c r="K256" s="393"/>
      <c r="L256" s="393">
        <v>2018</v>
      </c>
      <c r="M256" s="393"/>
    </row>
    <row r="257" spans="1:28" x14ac:dyDescent="0.3">
      <c r="A257" s="392"/>
      <c r="B257" s="221" t="s">
        <v>186</v>
      </c>
      <c r="C257" s="221" t="s">
        <v>187</v>
      </c>
      <c r="D257" s="221" t="s">
        <v>186</v>
      </c>
      <c r="E257" s="221" t="s">
        <v>187</v>
      </c>
      <c r="F257" s="221" t="s">
        <v>186</v>
      </c>
      <c r="G257" s="221" t="s">
        <v>187</v>
      </c>
      <c r="H257" s="221" t="s">
        <v>186</v>
      </c>
      <c r="I257" s="221" t="s">
        <v>187</v>
      </c>
      <c r="J257" s="221" t="s">
        <v>186</v>
      </c>
      <c r="K257" s="221" t="s">
        <v>187</v>
      </c>
      <c r="L257" s="221" t="s">
        <v>186</v>
      </c>
      <c r="M257" s="221" t="s">
        <v>187</v>
      </c>
    </row>
    <row r="258" spans="1:28" s="178" customFormat="1" x14ac:dyDescent="0.2">
      <c r="A258" s="140" t="s">
        <v>188</v>
      </c>
      <c r="B258" s="222">
        <v>500</v>
      </c>
      <c r="C258" s="222"/>
      <c r="D258" s="222">
        <v>519</v>
      </c>
      <c r="E258" s="222"/>
      <c r="F258" s="222">
        <v>531</v>
      </c>
      <c r="G258" s="222"/>
      <c r="H258" s="222">
        <v>531</v>
      </c>
      <c r="I258" s="222"/>
      <c r="J258" s="222">
        <v>535</v>
      </c>
      <c r="K258" s="222"/>
      <c r="L258" s="222">
        <v>537</v>
      </c>
      <c r="M258" s="223"/>
    </row>
    <row r="259" spans="1:28" s="178" customFormat="1" x14ac:dyDescent="0.2">
      <c r="A259" s="140" t="s">
        <v>189</v>
      </c>
      <c r="B259" s="224">
        <v>200</v>
      </c>
      <c r="C259" s="224"/>
      <c r="D259" s="224">
        <v>240</v>
      </c>
      <c r="E259" s="224"/>
      <c r="F259" s="224">
        <v>240</v>
      </c>
      <c r="G259" s="224"/>
      <c r="H259" s="224">
        <v>240</v>
      </c>
      <c r="I259" s="224"/>
      <c r="J259" s="224">
        <v>243</v>
      </c>
      <c r="K259" s="224"/>
      <c r="L259" s="224">
        <v>245</v>
      </c>
      <c r="M259" s="225"/>
    </row>
    <row r="260" spans="1:28" s="178" customFormat="1" x14ac:dyDescent="0.2">
      <c r="A260" s="140" t="s">
        <v>190</v>
      </c>
      <c r="B260" s="224">
        <v>85</v>
      </c>
      <c r="C260" s="224"/>
      <c r="D260" s="224">
        <v>100</v>
      </c>
      <c r="E260" s="224"/>
      <c r="F260" s="224">
        <v>100</v>
      </c>
      <c r="G260" s="224"/>
      <c r="H260" s="224">
        <v>100</v>
      </c>
      <c r="I260" s="224"/>
      <c r="J260" s="224">
        <v>100</v>
      </c>
      <c r="K260" s="224"/>
      <c r="L260" s="224">
        <v>100</v>
      </c>
      <c r="M260" s="225"/>
    </row>
    <row r="261" spans="1:28" s="178" customFormat="1" x14ac:dyDescent="0.2">
      <c r="A261" s="218" t="s">
        <v>191</v>
      </c>
      <c r="B261" s="226">
        <f t="shared" ref="B261:M261" si="41">SUM(B258:B260)</f>
        <v>785</v>
      </c>
      <c r="C261" s="226">
        <f t="shared" si="41"/>
        <v>0</v>
      </c>
      <c r="D261" s="226">
        <f t="shared" si="41"/>
        <v>859</v>
      </c>
      <c r="E261" s="226">
        <f t="shared" si="41"/>
        <v>0</v>
      </c>
      <c r="F261" s="226">
        <f t="shared" si="41"/>
        <v>871</v>
      </c>
      <c r="G261" s="226">
        <f t="shared" si="41"/>
        <v>0</v>
      </c>
      <c r="H261" s="226">
        <f t="shared" si="41"/>
        <v>871</v>
      </c>
      <c r="I261" s="226">
        <f t="shared" si="41"/>
        <v>0</v>
      </c>
      <c r="J261" s="226">
        <f t="shared" si="41"/>
        <v>878</v>
      </c>
      <c r="K261" s="227">
        <f t="shared" si="41"/>
        <v>0</v>
      </c>
      <c r="L261" s="226">
        <f t="shared" si="41"/>
        <v>882</v>
      </c>
      <c r="M261" s="227">
        <f t="shared" si="41"/>
        <v>0</v>
      </c>
    </row>
    <row r="263" spans="1:28" x14ac:dyDescent="0.3">
      <c r="A263" s="126"/>
    </row>
    <row r="264" spans="1:28" s="74" customFormat="1" x14ac:dyDescent="0.2">
      <c r="A264" s="402" t="s">
        <v>98</v>
      </c>
      <c r="B264" s="228">
        <v>2013</v>
      </c>
      <c r="C264" s="228">
        <v>2014</v>
      </c>
      <c r="D264" s="229">
        <v>2015</v>
      </c>
      <c r="E264" s="230">
        <v>2016</v>
      </c>
      <c r="F264" s="228">
        <v>2017</v>
      </c>
      <c r="G264" s="228">
        <v>2018</v>
      </c>
    </row>
    <row r="265" spans="1:28" s="74" customFormat="1" x14ac:dyDescent="0.3">
      <c r="A265" s="402"/>
      <c r="B265" s="231" t="s">
        <v>85</v>
      </c>
      <c r="C265" s="231" t="s">
        <v>85</v>
      </c>
      <c r="D265" s="231" t="s">
        <v>85</v>
      </c>
      <c r="E265" s="231" t="s">
        <v>85</v>
      </c>
      <c r="F265" s="231" t="s">
        <v>85</v>
      </c>
      <c r="G265" s="231" t="s">
        <v>85</v>
      </c>
    </row>
    <row r="266" spans="1:28" s="233" customFormat="1" x14ac:dyDescent="0.2">
      <c r="A266" s="232" t="s">
        <v>192</v>
      </c>
      <c r="B266" s="293">
        <f>IFERROR(B258/N79,"")</f>
        <v>0.16761649346295676</v>
      </c>
      <c r="C266" s="293">
        <f>IFERROR(B258/O79,"")</f>
        <v>0.15984654731457801</v>
      </c>
      <c r="D266" s="293">
        <f>IFERROR(F258/P$79,"")</f>
        <v>0.16013268998793728</v>
      </c>
      <c r="E266" s="293">
        <f>IFERROR(H258/Q$79,"")</f>
        <v>0.15827123695976156</v>
      </c>
      <c r="F266" s="293">
        <f>IFERROR(J258/R$79,"")</f>
        <v>0.15932102441929721</v>
      </c>
      <c r="G266" s="294">
        <f>IFERROR(L258/S$79,"")</f>
        <v>0.15948915948915948</v>
      </c>
    </row>
    <row r="267" spans="1:28" s="233" customFormat="1" x14ac:dyDescent="0.2">
      <c r="A267" s="234" t="s">
        <v>193</v>
      </c>
      <c r="B267" s="291">
        <f>IFERROR(B259/D103,"")</f>
        <v>0.56818181818181823</v>
      </c>
      <c r="C267" s="291">
        <f>IFERROR(D259/G103,"")</f>
        <v>0.70796460176991149</v>
      </c>
      <c r="D267" s="291">
        <f>IFERROR(F259/J103,"")</f>
        <v>0.63829787234042556</v>
      </c>
      <c r="E267" s="291">
        <f>IFERROR(H259/M103,"")</f>
        <v>0.62827225130890052</v>
      </c>
      <c r="F267" s="291">
        <f>IFERROR(J259/P103,"")</f>
        <v>0.63612565445026181</v>
      </c>
      <c r="G267" s="292">
        <f>IFERROR(L259/S103,"")</f>
        <v>0.6413612565445026</v>
      </c>
    </row>
    <row r="268" spans="1:28" s="74" customFormat="1" x14ac:dyDescent="0.2">
      <c r="A268" s="403" t="s">
        <v>50</v>
      </c>
      <c r="B268" s="403"/>
      <c r="C268" s="403"/>
      <c r="D268" s="403"/>
      <c r="E268" s="403"/>
      <c r="F268" s="403"/>
      <c r="G268" s="403"/>
      <c r="H268" s="403"/>
      <c r="I268" s="403"/>
      <c r="J268" s="403"/>
      <c r="K268" s="403"/>
      <c r="L268" s="403"/>
      <c r="M268" s="403"/>
      <c r="N268" s="403"/>
      <c r="O268" s="403"/>
      <c r="P268" s="403"/>
      <c r="Q268" s="403"/>
      <c r="R268" s="403"/>
      <c r="S268" s="403"/>
      <c r="T268" s="403"/>
      <c r="U268" s="175"/>
      <c r="V268" s="175"/>
      <c r="W268" s="175"/>
      <c r="X268" s="175"/>
      <c r="Y268" s="175"/>
      <c r="Z268" s="175"/>
      <c r="AA268" s="175"/>
      <c r="AB268" s="175"/>
    </row>
    <row r="269" spans="1:28" s="74" customFormat="1" ht="14.25" x14ac:dyDescent="0.2"/>
    <row r="270" spans="1:28" s="210" customFormat="1" x14ac:dyDescent="0.3">
      <c r="A270" s="402" t="s">
        <v>98</v>
      </c>
      <c r="B270" s="404">
        <v>2013</v>
      </c>
      <c r="C270" s="405"/>
      <c r="D270" s="404">
        <v>2014</v>
      </c>
      <c r="E270" s="405"/>
      <c r="F270" s="406">
        <v>2015</v>
      </c>
      <c r="G270" s="407"/>
      <c r="H270" s="407">
        <v>2016</v>
      </c>
      <c r="I270" s="408"/>
      <c r="J270" s="404">
        <v>2017</v>
      </c>
      <c r="K270" s="405"/>
      <c r="L270" s="404">
        <v>2018</v>
      </c>
      <c r="M270" s="405"/>
    </row>
    <row r="271" spans="1:28" s="210" customFormat="1" x14ac:dyDescent="0.3">
      <c r="A271" s="402"/>
      <c r="B271" s="231" t="s">
        <v>194</v>
      </c>
      <c r="C271" s="231" t="s">
        <v>85</v>
      </c>
      <c r="D271" s="231" t="s">
        <v>194</v>
      </c>
      <c r="E271" s="231" t="s">
        <v>85</v>
      </c>
      <c r="F271" s="231" t="s">
        <v>194</v>
      </c>
      <c r="G271" s="231" t="s">
        <v>85</v>
      </c>
      <c r="H271" s="231" t="s">
        <v>194</v>
      </c>
      <c r="I271" s="231" t="s">
        <v>85</v>
      </c>
      <c r="J271" s="231" t="s">
        <v>194</v>
      </c>
      <c r="K271" s="231" t="s">
        <v>85</v>
      </c>
      <c r="L271" s="231" t="s">
        <v>194</v>
      </c>
      <c r="M271" s="231" t="s">
        <v>85</v>
      </c>
    </row>
    <row r="272" spans="1:28" s="239" customFormat="1" x14ac:dyDescent="0.2">
      <c r="A272" s="235" t="s">
        <v>195</v>
      </c>
      <c r="B272" s="236">
        <v>85</v>
      </c>
      <c r="C272" s="237">
        <f>IF(B272=0,"",B272*100/B260)</f>
        <v>100</v>
      </c>
      <c r="D272" s="236">
        <v>100</v>
      </c>
      <c r="E272" s="237">
        <f>IF(D272=0,"",D272*100/D260)</f>
        <v>100</v>
      </c>
      <c r="F272" s="236">
        <v>100</v>
      </c>
      <c r="G272" s="237">
        <f>IF(F272=0,"",F272*100/F260)</f>
        <v>100</v>
      </c>
      <c r="H272" s="236">
        <v>100</v>
      </c>
      <c r="I272" s="237">
        <f>IF(H272=0,"",H272*100/H260)</f>
        <v>100</v>
      </c>
      <c r="J272" s="236">
        <v>100</v>
      </c>
      <c r="K272" s="237">
        <f>IF(J272=0,"",J272*100/J260)</f>
        <v>100</v>
      </c>
      <c r="L272" s="236">
        <v>100</v>
      </c>
      <c r="M272" s="238">
        <f>IF(L272=0,"",L272*100/L260)</f>
        <v>100</v>
      </c>
    </row>
    <row r="273" spans="1:28" s="74" customFormat="1" x14ac:dyDescent="0.2">
      <c r="A273" s="396" t="s">
        <v>50</v>
      </c>
      <c r="B273" s="396"/>
      <c r="C273" s="396"/>
      <c r="D273" s="396"/>
      <c r="E273" s="396"/>
      <c r="F273" s="396"/>
      <c r="G273" s="396"/>
      <c r="H273" s="396"/>
      <c r="I273" s="396"/>
      <c r="J273" s="396"/>
      <c r="K273" s="396"/>
      <c r="L273" s="396"/>
      <c r="M273" s="396"/>
      <c r="N273" s="396"/>
      <c r="O273" s="396"/>
      <c r="P273" s="396"/>
      <c r="Q273" s="396"/>
      <c r="R273" s="396"/>
      <c r="S273" s="396"/>
      <c r="T273" s="396"/>
      <c r="U273" s="396"/>
      <c r="V273" s="396"/>
      <c r="W273" s="396"/>
      <c r="X273" s="396"/>
      <c r="Y273" s="396"/>
      <c r="Z273" s="396"/>
      <c r="AA273" s="396"/>
      <c r="AB273" s="396"/>
    </row>
    <row r="276" spans="1:28" x14ac:dyDescent="0.3">
      <c r="A276" s="349"/>
      <c r="B276" s="349"/>
      <c r="C276" s="349"/>
      <c r="D276" s="349"/>
      <c r="E276" s="349"/>
      <c r="F276" s="349"/>
      <c r="G276" s="349"/>
      <c r="H276" s="349"/>
      <c r="I276" s="349"/>
      <c r="J276" s="349"/>
      <c r="K276" s="349"/>
      <c r="L276" s="349"/>
      <c r="M276" s="349"/>
    </row>
    <row r="277" spans="1:28" x14ac:dyDescent="0.3">
      <c r="A277" s="331" t="s">
        <v>196</v>
      </c>
      <c r="B277" s="398">
        <v>2013</v>
      </c>
      <c r="C277" s="398"/>
      <c r="D277" s="398"/>
      <c r="E277" s="398"/>
      <c r="F277" s="398"/>
      <c r="G277" s="398"/>
      <c r="H277" s="398">
        <v>2014</v>
      </c>
      <c r="I277" s="398"/>
      <c r="J277" s="398"/>
      <c r="K277" s="398"/>
      <c r="L277" s="398"/>
      <c r="M277" s="398"/>
    </row>
    <row r="278" spans="1:28" ht="52.5" x14ac:dyDescent="0.3">
      <c r="A278" s="331"/>
      <c r="B278" s="240" t="s">
        <v>17</v>
      </c>
      <c r="C278" s="240" t="s">
        <v>197</v>
      </c>
      <c r="D278" s="240" t="s">
        <v>198</v>
      </c>
      <c r="E278" s="241" t="s">
        <v>199</v>
      </c>
      <c r="F278" s="240" t="s">
        <v>200</v>
      </c>
      <c r="G278" s="240" t="s">
        <v>201</v>
      </c>
      <c r="H278" s="240" t="s">
        <v>17</v>
      </c>
      <c r="I278" s="240" t="s">
        <v>197</v>
      </c>
      <c r="J278" s="240" t="s">
        <v>198</v>
      </c>
      <c r="K278" s="241" t="s">
        <v>199</v>
      </c>
      <c r="L278" s="240" t="s">
        <v>200</v>
      </c>
      <c r="M278" s="240" t="s">
        <v>201</v>
      </c>
    </row>
    <row r="279" spans="1:28" x14ac:dyDescent="0.3">
      <c r="A279" s="397"/>
      <c r="B279" s="242" t="s">
        <v>202</v>
      </c>
      <c r="C279" s="242" t="s">
        <v>203</v>
      </c>
      <c r="D279" s="242" t="s">
        <v>204</v>
      </c>
      <c r="E279" s="241"/>
      <c r="F279" s="240"/>
      <c r="G279" s="240"/>
      <c r="H279" s="242" t="s">
        <v>202</v>
      </c>
      <c r="I279" s="242" t="s">
        <v>203</v>
      </c>
      <c r="J279" s="242" t="s">
        <v>204</v>
      </c>
      <c r="K279" s="241"/>
      <c r="L279" s="240"/>
      <c r="M279" s="240"/>
    </row>
    <row r="280" spans="1:28" s="178" customFormat="1" x14ac:dyDescent="0.2">
      <c r="A280" s="162" t="s">
        <v>205</v>
      </c>
      <c r="B280" s="243">
        <f t="shared" ref="B280:B287" si="42">+B87+H87+N87</f>
        <v>0</v>
      </c>
      <c r="C280" s="244"/>
      <c r="D280" s="244"/>
      <c r="E280" s="244"/>
      <c r="F280" s="245" t="str">
        <f t="shared" ref="F280:F287" si="43">IF(C280=0,"",C280/B280)</f>
        <v/>
      </c>
      <c r="G280" s="245" t="str">
        <f t="shared" ref="G280:G287" si="44">IF(D280=0,"",D280/B280)</f>
        <v/>
      </c>
      <c r="H280" s="243">
        <f t="shared" ref="H280:H287" si="45">+C87+I87+O87</f>
        <v>0</v>
      </c>
      <c r="I280" s="244"/>
      <c r="J280" s="244"/>
      <c r="K280" s="244"/>
      <c r="L280" s="245" t="str">
        <f t="shared" ref="L280:L287" si="46">IF(I280=0,"",I280/H280)</f>
        <v/>
      </c>
      <c r="M280" s="245" t="str">
        <f t="shared" ref="M280:M287" si="47">IF(J280=0,"",J280/H280)</f>
        <v/>
      </c>
    </row>
    <row r="281" spans="1:28" s="178" customFormat="1" x14ac:dyDescent="0.2">
      <c r="A281" s="140" t="s">
        <v>206</v>
      </c>
      <c r="B281" s="246">
        <f t="shared" si="42"/>
        <v>0</v>
      </c>
      <c r="C281" s="224"/>
      <c r="D281" s="224"/>
      <c r="E281" s="224"/>
      <c r="F281" s="247" t="str">
        <f t="shared" si="43"/>
        <v/>
      </c>
      <c r="G281" s="247" t="str">
        <f t="shared" si="44"/>
        <v/>
      </c>
      <c r="H281" s="246">
        <f t="shared" si="45"/>
        <v>0</v>
      </c>
      <c r="I281" s="224"/>
      <c r="J281" s="224"/>
      <c r="K281" s="224"/>
      <c r="L281" s="247" t="str">
        <f t="shared" si="46"/>
        <v/>
      </c>
      <c r="M281" s="247" t="str">
        <f t="shared" si="47"/>
        <v/>
      </c>
    </row>
    <row r="282" spans="1:28" s="178" customFormat="1" x14ac:dyDescent="0.2">
      <c r="A282" s="140" t="s">
        <v>207</v>
      </c>
      <c r="B282" s="246">
        <f t="shared" si="42"/>
        <v>0</v>
      </c>
      <c r="C282" s="224"/>
      <c r="D282" s="224"/>
      <c r="E282" s="224"/>
      <c r="F282" s="247" t="str">
        <f t="shared" si="43"/>
        <v/>
      </c>
      <c r="G282" s="247" t="str">
        <f t="shared" si="44"/>
        <v/>
      </c>
      <c r="H282" s="246">
        <f t="shared" si="45"/>
        <v>0</v>
      </c>
      <c r="I282" s="224"/>
      <c r="J282" s="224"/>
      <c r="K282" s="224"/>
      <c r="L282" s="247" t="str">
        <f t="shared" si="46"/>
        <v/>
      </c>
      <c r="M282" s="247" t="str">
        <f t="shared" si="47"/>
        <v/>
      </c>
    </row>
    <row r="283" spans="1:28" s="178" customFormat="1" x14ac:dyDescent="0.2">
      <c r="A283" s="135" t="s">
        <v>208</v>
      </c>
      <c r="B283" s="246">
        <f t="shared" si="42"/>
        <v>0</v>
      </c>
      <c r="C283" s="224"/>
      <c r="D283" s="224"/>
      <c r="E283" s="224"/>
      <c r="F283" s="247" t="str">
        <f t="shared" si="43"/>
        <v/>
      </c>
      <c r="G283" s="247" t="str">
        <f t="shared" si="44"/>
        <v/>
      </c>
      <c r="H283" s="246">
        <f t="shared" si="45"/>
        <v>0</v>
      </c>
      <c r="I283" s="224"/>
      <c r="J283" s="224"/>
      <c r="K283" s="224"/>
      <c r="L283" s="247" t="str">
        <f t="shared" si="46"/>
        <v/>
      </c>
      <c r="M283" s="247" t="str">
        <f t="shared" si="47"/>
        <v/>
      </c>
    </row>
    <row r="284" spans="1:28" s="178" customFormat="1" x14ac:dyDescent="0.2">
      <c r="A284" s="140" t="s">
        <v>209</v>
      </c>
      <c r="B284" s="246">
        <f t="shared" si="42"/>
        <v>2983</v>
      </c>
      <c r="C284" s="224">
        <v>16389</v>
      </c>
      <c r="D284" s="224">
        <v>36167</v>
      </c>
      <c r="E284" s="224"/>
      <c r="F284" s="247">
        <f t="shared" si="43"/>
        <v>5.4941334227287966</v>
      </c>
      <c r="G284" s="247">
        <f t="shared" si="44"/>
        <v>12.124371438149513</v>
      </c>
      <c r="H284" s="246">
        <f t="shared" si="45"/>
        <v>3128</v>
      </c>
      <c r="I284" s="224">
        <f>15021+1935</f>
        <v>16956</v>
      </c>
      <c r="J284" s="224">
        <f>32736+5143</f>
        <v>37879</v>
      </c>
      <c r="K284" s="224"/>
      <c r="L284" s="247">
        <f t="shared" si="46"/>
        <v>5.4207161125319692</v>
      </c>
      <c r="M284" s="247">
        <f t="shared" si="47"/>
        <v>12.1096547314578</v>
      </c>
    </row>
    <row r="285" spans="1:28" s="178" customFormat="1" x14ac:dyDescent="0.2">
      <c r="A285" s="140" t="s">
        <v>210</v>
      </c>
      <c r="B285" s="246">
        <f t="shared" si="42"/>
        <v>0</v>
      </c>
      <c r="C285" s="224"/>
      <c r="D285" s="224"/>
      <c r="E285" s="224"/>
      <c r="F285" s="247" t="str">
        <f t="shared" si="43"/>
        <v/>
      </c>
      <c r="G285" s="247" t="str">
        <f t="shared" si="44"/>
        <v/>
      </c>
      <c r="H285" s="246">
        <f t="shared" si="45"/>
        <v>0</v>
      </c>
      <c r="I285" s="224"/>
      <c r="J285" s="224"/>
      <c r="K285" s="224"/>
      <c r="L285" s="247" t="str">
        <f t="shared" si="46"/>
        <v/>
      </c>
      <c r="M285" s="247" t="str">
        <f t="shared" si="47"/>
        <v/>
      </c>
    </row>
    <row r="286" spans="1:28" s="178" customFormat="1" x14ac:dyDescent="0.2">
      <c r="A286" s="140" t="s">
        <v>211</v>
      </c>
      <c r="B286" s="246">
        <f t="shared" si="42"/>
        <v>0</v>
      </c>
      <c r="C286" s="224"/>
      <c r="D286" s="224"/>
      <c r="E286" s="224"/>
      <c r="F286" s="247" t="str">
        <f t="shared" si="43"/>
        <v/>
      </c>
      <c r="G286" s="247" t="str">
        <f t="shared" si="44"/>
        <v/>
      </c>
      <c r="H286" s="246">
        <f t="shared" si="45"/>
        <v>0</v>
      </c>
      <c r="I286" s="224"/>
      <c r="J286" s="224"/>
      <c r="K286" s="224"/>
      <c r="L286" s="247" t="str">
        <f t="shared" si="46"/>
        <v/>
      </c>
      <c r="M286" s="247" t="str">
        <f t="shared" si="47"/>
        <v/>
      </c>
    </row>
    <row r="287" spans="1:28" s="178" customFormat="1" x14ac:dyDescent="0.2">
      <c r="A287" s="218" t="s">
        <v>212</v>
      </c>
      <c r="B287" s="248">
        <f t="shared" si="42"/>
        <v>0</v>
      </c>
      <c r="C287" s="249"/>
      <c r="D287" s="249"/>
      <c r="E287" s="249"/>
      <c r="F287" s="226" t="str">
        <f t="shared" si="43"/>
        <v/>
      </c>
      <c r="G287" s="226" t="str">
        <f t="shared" si="44"/>
        <v/>
      </c>
      <c r="H287" s="248">
        <f t="shared" si="45"/>
        <v>0</v>
      </c>
      <c r="I287" s="249"/>
      <c r="J287" s="249"/>
      <c r="K287" s="249"/>
      <c r="L287" s="226" t="str">
        <f t="shared" si="46"/>
        <v/>
      </c>
      <c r="M287" s="226" t="str">
        <f t="shared" si="47"/>
        <v/>
      </c>
    </row>
    <row r="288" spans="1:28" s="178" customFormat="1" x14ac:dyDescent="0.3">
      <c r="A288" s="331" t="s">
        <v>196</v>
      </c>
      <c r="B288" s="399">
        <v>2015</v>
      </c>
      <c r="C288" s="400"/>
      <c r="D288" s="400"/>
      <c r="E288" s="400"/>
      <c r="F288" s="400"/>
      <c r="G288" s="400"/>
      <c r="H288" s="400">
        <v>2016</v>
      </c>
      <c r="I288" s="400"/>
      <c r="J288" s="400"/>
      <c r="K288" s="400"/>
      <c r="L288" s="400"/>
      <c r="M288" s="401"/>
    </row>
    <row r="289" spans="1:13" s="178" customFormat="1" ht="52.5" x14ac:dyDescent="0.2">
      <c r="A289" s="331"/>
      <c r="B289" s="240" t="s">
        <v>17</v>
      </c>
      <c r="C289" s="240" t="s">
        <v>197</v>
      </c>
      <c r="D289" s="240" t="s">
        <v>198</v>
      </c>
      <c r="E289" s="241" t="s">
        <v>199</v>
      </c>
      <c r="F289" s="240" t="s">
        <v>200</v>
      </c>
      <c r="G289" s="240" t="s">
        <v>201</v>
      </c>
      <c r="H289" s="240" t="s">
        <v>17</v>
      </c>
      <c r="I289" s="240" t="s">
        <v>197</v>
      </c>
      <c r="J289" s="240" t="s">
        <v>198</v>
      </c>
      <c r="K289" s="241" t="s">
        <v>199</v>
      </c>
      <c r="L289" s="240" t="s">
        <v>200</v>
      </c>
      <c r="M289" s="240" t="s">
        <v>201</v>
      </c>
    </row>
    <row r="290" spans="1:13" s="178" customFormat="1" x14ac:dyDescent="0.2">
      <c r="A290" s="397"/>
      <c r="B290" s="242" t="s">
        <v>202</v>
      </c>
      <c r="C290" s="242" t="s">
        <v>203</v>
      </c>
      <c r="D290" s="242" t="s">
        <v>204</v>
      </c>
      <c r="E290" s="240"/>
      <c r="F290" s="240"/>
      <c r="G290" s="240"/>
      <c r="H290" s="242" t="s">
        <v>202</v>
      </c>
      <c r="I290" s="242" t="s">
        <v>203</v>
      </c>
      <c r="J290" s="242" t="s">
        <v>204</v>
      </c>
      <c r="K290" s="241"/>
      <c r="L290" s="240"/>
      <c r="M290" s="240"/>
    </row>
    <row r="291" spans="1:13" s="178" customFormat="1" x14ac:dyDescent="0.2">
      <c r="A291" s="162" t="s">
        <v>205</v>
      </c>
      <c r="B291" s="243">
        <f t="shared" ref="B291:B298" si="48">+D87+J87+P87</f>
        <v>0</v>
      </c>
      <c r="C291" s="250"/>
      <c r="D291" s="250"/>
      <c r="E291" s="250"/>
      <c r="F291" s="245" t="str">
        <f t="shared" ref="F291:F298" si="49">IF(C291=0,"",C291/B291)</f>
        <v/>
      </c>
      <c r="G291" s="245" t="str">
        <f t="shared" ref="G291:G298" si="50">IF(D291=0,"",D291/B291)</f>
        <v/>
      </c>
      <c r="H291" s="243">
        <f t="shared" ref="H291:H298" si="51">+E87+K87+Q87</f>
        <v>0</v>
      </c>
      <c r="I291" s="244"/>
      <c r="J291" s="244"/>
      <c r="K291" s="244"/>
      <c r="L291" s="245" t="str">
        <f t="shared" ref="L291:L298" si="52">IF(I291=0,"",I291/H291)</f>
        <v/>
      </c>
      <c r="M291" s="251" t="str">
        <f t="shared" ref="M291:M298" si="53">IF(J291=0,"",J291/H291)</f>
        <v/>
      </c>
    </row>
    <row r="292" spans="1:13" s="178" customFormat="1" x14ac:dyDescent="0.2">
      <c r="A292" s="140" t="s">
        <v>206</v>
      </c>
      <c r="B292" s="246">
        <f t="shared" si="48"/>
        <v>0</v>
      </c>
      <c r="C292" s="252"/>
      <c r="D292" s="252"/>
      <c r="E292" s="252"/>
      <c r="F292" s="247" t="str">
        <f t="shared" si="49"/>
        <v/>
      </c>
      <c r="G292" s="247" t="str">
        <f t="shared" si="50"/>
        <v/>
      </c>
      <c r="H292" s="246">
        <f t="shared" si="51"/>
        <v>0</v>
      </c>
      <c r="I292" s="224"/>
      <c r="J292" s="224"/>
      <c r="K292" s="224"/>
      <c r="L292" s="247" t="str">
        <f t="shared" si="52"/>
        <v/>
      </c>
      <c r="M292" s="253" t="str">
        <f t="shared" si="53"/>
        <v/>
      </c>
    </row>
    <row r="293" spans="1:13" s="178" customFormat="1" x14ac:dyDescent="0.2">
      <c r="A293" s="140" t="s">
        <v>241</v>
      </c>
      <c r="B293" s="246">
        <f t="shared" si="48"/>
        <v>0</v>
      </c>
      <c r="C293" s="252"/>
      <c r="D293" s="252"/>
      <c r="E293" s="252"/>
      <c r="F293" s="247" t="str">
        <f t="shared" si="49"/>
        <v/>
      </c>
      <c r="G293" s="247" t="str">
        <f t="shared" si="50"/>
        <v/>
      </c>
      <c r="H293" s="246">
        <f t="shared" si="51"/>
        <v>0</v>
      </c>
      <c r="I293" s="224"/>
      <c r="J293" s="224"/>
      <c r="K293" s="224"/>
      <c r="L293" s="247" t="str">
        <f t="shared" si="52"/>
        <v/>
      </c>
      <c r="M293" s="253" t="str">
        <f t="shared" si="53"/>
        <v/>
      </c>
    </row>
    <row r="294" spans="1:13" s="178" customFormat="1" x14ac:dyDescent="0.2">
      <c r="A294" s="135" t="s">
        <v>208</v>
      </c>
      <c r="B294" s="246">
        <f t="shared" si="48"/>
        <v>0</v>
      </c>
      <c r="C294" s="252"/>
      <c r="D294" s="252"/>
      <c r="E294" s="252"/>
      <c r="F294" s="247" t="str">
        <f t="shared" si="49"/>
        <v/>
      </c>
      <c r="G294" s="247" t="str">
        <f t="shared" si="50"/>
        <v/>
      </c>
      <c r="H294" s="246">
        <f t="shared" si="51"/>
        <v>0</v>
      </c>
      <c r="I294" s="224"/>
      <c r="J294" s="224"/>
      <c r="K294" s="224"/>
      <c r="L294" s="247" t="str">
        <f t="shared" si="52"/>
        <v/>
      </c>
      <c r="M294" s="253" t="str">
        <f t="shared" si="53"/>
        <v/>
      </c>
    </row>
    <row r="295" spans="1:13" s="178" customFormat="1" x14ac:dyDescent="0.2">
      <c r="A295" s="140" t="s">
        <v>209</v>
      </c>
      <c r="B295" s="246">
        <f t="shared" si="48"/>
        <v>3316</v>
      </c>
      <c r="C295" s="252">
        <f>15162+2198</f>
        <v>17360</v>
      </c>
      <c r="D295" s="252">
        <f>33181+5843</f>
        <v>39024</v>
      </c>
      <c r="E295" s="252"/>
      <c r="F295" s="247">
        <f t="shared" si="49"/>
        <v>5.2352231604342583</v>
      </c>
      <c r="G295" s="247">
        <f t="shared" si="50"/>
        <v>11.768395657418576</v>
      </c>
      <c r="H295" s="246">
        <f t="shared" si="51"/>
        <v>3355</v>
      </c>
      <c r="I295" s="224">
        <v>17570</v>
      </c>
      <c r="J295" s="224">
        <v>39650</v>
      </c>
      <c r="K295" s="224"/>
      <c r="L295" s="247">
        <f t="shared" si="52"/>
        <v>5.236959761549925</v>
      </c>
      <c r="M295" s="253">
        <f t="shared" si="53"/>
        <v>11.818181818181818</v>
      </c>
    </row>
    <row r="296" spans="1:13" s="178" customFormat="1" x14ac:dyDescent="0.2">
      <c r="A296" s="140" t="s">
        <v>210</v>
      </c>
      <c r="B296" s="246">
        <f t="shared" si="48"/>
        <v>0</v>
      </c>
      <c r="C296" s="252"/>
      <c r="D296" s="252"/>
      <c r="E296" s="252"/>
      <c r="F296" s="247" t="str">
        <f t="shared" si="49"/>
        <v/>
      </c>
      <c r="G296" s="247" t="str">
        <f t="shared" si="50"/>
        <v/>
      </c>
      <c r="H296" s="246">
        <f t="shared" si="51"/>
        <v>0</v>
      </c>
      <c r="I296" s="224"/>
      <c r="J296" s="224"/>
      <c r="K296" s="224"/>
      <c r="L296" s="247" t="str">
        <f t="shared" si="52"/>
        <v/>
      </c>
      <c r="M296" s="253" t="str">
        <f t="shared" si="53"/>
        <v/>
      </c>
    </row>
    <row r="297" spans="1:13" s="178" customFormat="1" x14ac:dyDescent="0.2">
      <c r="A297" s="140" t="s">
        <v>211</v>
      </c>
      <c r="B297" s="246">
        <f t="shared" si="48"/>
        <v>0</v>
      </c>
      <c r="C297" s="252"/>
      <c r="D297" s="252"/>
      <c r="E297" s="252"/>
      <c r="F297" s="247" t="str">
        <f t="shared" si="49"/>
        <v/>
      </c>
      <c r="G297" s="247" t="str">
        <f t="shared" si="50"/>
        <v/>
      </c>
      <c r="H297" s="246">
        <f t="shared" si="51"/>
        <v>0</v>
      </c>
      <c r="I297" s="224"/>
      <c r="J297" s="224"/>
      <c r="K297" s="224"/>
      <c r="L297" s="247" t="str">
        <f t="shared" si="52"/>
        <v/>
      </c>
      <c r="M297" s="253" t="str">
        <f t="shared" si="53"/>
        <v/>
      </c>
    </row>
    <row r="298" spans="1:13" s="178" customFormat="1" x14ac:dyDescent="0.2">
      <c r="A298" s="218" t="s">
        <v>212</v>
      </c>
      <c r="B298" s="248">
        <f t="shared" si="48"/>
        <v>0</v>
      </c>
      <c r="C298" s="254"/>
      <c r="D298" s="254"/>
      <c r="E298" s="254"/>
      <c r="F298" s="226" t="str">
        <f t="shared" si="49"/>
        <v/>
      </c>
      <c r="G298" s="226" t="str">
        <f t="shared" si="50"/>
        <v/>
      </c>
      <c r="H298" s="255">
        <f t="shared" si="51"/>
        <v>0</v>
      </c>
      <c r="I298" s="256"/>
      <c r="J298" s="256"/>
      <c r="K298" s="256"/>
      <c r="L298" s="257" t="str">
        <f t="shared" si="52"/>
        <v/>
      </c>
      <c r="M298" s="258" t="str">
        <f t="shared" si="53"/>
        <v/>
      </c>
    </row>
    <row r="299" spans="1:13" x14ac:dyDescent="0.3">
      <c r="A299" s="331" t="s">
        <v>196</v>
      </c>
      <c r="B299" s="409">
        <v>2017</v>
      </c>
      <c r="C299" s="409"/>
      <c r="D299" s="409"/>
      <c r="E299" s="409"/>
      <c r="F299" s="409"/>
      <c r="G299" s="409"/>
      <c r="H299" s="410">
        <v>2018</v>
      </c>
      <c r="I299" s="410"/>
      <c r="J299" s="410"/>
      <c r="K299" s="410"/>
      <c r="L299" s="410"/>
      <c r="M299" s="410"/>
    </row>
    <row r="300" spans="1:13" ht="52.5" x14ac:dyDescent="0.3">
      <c r="A300" s="331"/>
      <c r="B300" s="240" t="s">
        <v>17</v>
      </c>
      <c r="C300" s="240" t="s">
        <v>197</v>
      </c>
      <c r="D300" s="240" t="s">
        <v>198</v>
      </c>
      <c r="E300" s="241" t="s">
        <v>199</v>
      </c>
      <c r="F300" s="240" t="s">
        <v>200</v>
      </c>
      <c r="G300" s="240" t="s">
        <v>201</v>
      </c>
      <c r="H300" s="240" t="s">
        <v>17</v>
      </c>
      <c r="I300" s="240" t="s">
        <v>197</v>
      </c>
      <c r="J300" s="240" t="s">
        <v>198</v>
      </c>
      <c r="K300" s="241" t="s">
        <v>199</v>
      </c>
      <c r="L300" s="240" t="s">
        <v>200</v>
      </c>
      <c r="M300" s="240" t="s">
        <v>201</v>
      </c>
    </row>
    <row r="301" spans="1:13" x14ac:dyDescent="0.3">
      <c r="A301" s="397"/>
      <c r="B301" s="242" t="s">
        <v>202</v>
      </c>
      <c r="C301" s="242" t="s">
        <v>203</v>
      </c>
      <c r="D301" s="242" t="s">
        <v>204</v>
      </c>
      <c r="E301" s="241"/>
      <c r="F301" s="240"/>
      <c r="G301" s="240"/>
      <c r="H301" s="242" t="s">
        <v>202</v>
      </c>
      <c r="I301" s="242" t="s">
        <v>203</v>
      </c>
      <c r="J301" s="242" t="s">
        <v>204</v>
      </c>
      <c r="K301" s="241"/>
      <c r="L301" s="240"/>
      <c r="M301" s="240"/>
    </row>
    <row r="302" spans="1:13" s="178" customFormat="1" x14ac:dyDescent="0.2">
      <c r="A302" s="162" t="s">
        <v>205</v>
      </c>
      <c r="B302" s="243">
        <f t="shared" ref="B302:B309" si="54">+F87+L87+R87</f>
        <v>0</v>
      </c>
      <c r="C302" s="244"/>
      <c r="D302" s="244"/>
      <c r="E302" s="244"/>
      <c r="F302" s="245" t="str">
        <f t="shared" ref="F302:F309" si="55">IF(C302=0,"",C302/B302)</f>
        <v/>
      </c>
      <c r="G302" s="245" t="str">
        <f t="shared" ref="G302:G309" si="56">IF(D302=0,"",D302/B302)</f>
        <v/>
      </c>
      <c r="H302" s="243">
        <f t="shared" ref="H302:H309" si="57">+G87+M87+S87</f>
        <v>0</v>
      </c>
      <c r="I302" s="244"/>
      <c r="J302" s="244"/>
      <c r="K302" s="244"/>
      <c r="L302" s="245" t="str">
        <f t="shared" ref="L302:L309" si="58">IF(I302=0,"",I302/H302)</f>
        <v/>
      </c>
      <c r="M302" s="251" t="str">
        <f t="shared" ref="M302:M309" si="59">IF(J302=0,"",J302/H302)</f>
        <v/>
      </c>
    </row>
    <row r="303" spans="1:13" s="178" customFormat="1" x14ac:dyDescent="0.2">
      <c r="A303" s="140" t="s">
        <v>206</v>
      </c>
      <c r="B303" s="246">
        <f t="shared" si="54"/>
        <v>0</v>
      </c>
      <c r="C303" s="224"/>
      <c r="D303" s="224"/>
      <c r="E303" s="224"/>
      <c r="F303" s="247" t="str">
        <f t="shared" si="55"/>
        <v/>
      </c>
      <c r="G303" s="247" t="str">
        <f t="shared" si="56"/>
        <v/>
      </c>
      <c r="H303" s="246">
        <f t="shared" si="57"/>
        <v>0</v>
      </c>
      <c r="I303" s="224"/>
      <c r="J303" s="224"/>
      <c r="K303" s="224"/>
      <c r="L303" s="247" t="str">
        <f t="shared" si="58"/>
        <v/>
      </c>
      <c r="M303" s="253" t="str">
        <f t="shared" si="59"/>
        <v/>
      </c>
    </row>
    <row r="304" spans="1:13" s="178" customFormat="1" x14ac:dyDescent="0.2">
      <c r="A304" s="140" t="s">
        <v>207</v>
      </c>
      <c r="B304" s="246">
        <f t="shared" si="54"/>
        <v>0</v>
      </c>
      <c r="C304" s="224"/>
      <c r="D304" s="224"/>
      <c r="E304" s="224"/>
      <c r="F304" s="247" t="str">
        <f t="shared" si="55"/>
        <v/>
      </c>
      <c r="G304" s="247" t="str">
        <f t="shared" si="56"/>
        <v/>
      </c>
      <c r="H304" s="246">
        <f t="shared" si="57"/>
        <v>0</v>
      </c>
      <c r="I304" s="224"/>
      <c r="J304" s="224"/>
      <c r="K304" s="224"/>
      <c r="L304" s="247" t="str">
        <f t="shared" si="58"/>
        <v/>
      </c>
      <c r="M304" s="253" t="str">
        <f t="shared" si="59"/>
        <v/>
      </c>
    </row>
    <row r="305" spans="1:13" s="178" customFormat="1" x14ac:dyDescent="0.2">
      <c r="A305" s="135" t="s">
        <v>208</v>
      </c>
      <c r="B305" s="246">
        <f t="shared" si="54"/>
        <v>0</v>
      </c>
      <c r="C305" s="224"/>
      <c r="D305" s="224"/>
      <c r="E305" s="224"/>
      <c r="F305" s="247" t="str">
        <f t="shared" si="55"/>
        <v/>
      </c>
      <c r="G305" s="247" t="str">
        <f t="shared" si="56"/>
        <v/>
      </c>
      <c r="H305" s="246">
        <f t="shared" si="57"/>
        <v>0</v>
      </c>
      <c r="I305" s="224"/>
      <c r="J305" s="224"/>
      <c r="K305" s="224"/>
      <c r="L305" s="247" t="str">
        <f t="shared" si="58"/>
        <v/>
      </c>
      <c r="M305" s="253" t="str">
        <f t="shared" si="59"/>
        <v/>
      </c>
    </row>
    <row r="306" spans="1:13" s="178" customFormat="1" x14ac:dyDescent="0.2">
      <c r="A306" s="140" t="s">
        <v>209</v>
      </c>
      <c r="B306" s="246">
        <f t="shared" si="54"/>
        <v>3358</v>
      </c>
      <c r="C306" s="224">
        <v>17870</v>
      </c>
      <c r="D306" s="224">
        <v>40300</v>
      </c>
      <c r="E306" s="224"/>
      <c r="F306" s="247">
        <f t="shared" si="55"/>
        <v>5.3216200119118522</v>
      </c>
      <c r="G306" s="247">
        <f t="shared" si="56"/>
        <v>12.001191185229303</v>
      </c>
      <c r="H306" s="246">
        <f t="shared" si="57"/>
        <v>3367</v>
      </c>
      <c r="I306" s="224">
        <v>18170</v>
      </c>
      <c r="J306" s="224">
        <v>40900</v>
      </c>
      <c r="K306" s="224"/>
      <c r="L306" s="247">
        <f t="shared" si="58"/>
        <v>5.3964953964953963</v>
      </c>
      <c r="M306" s="253">
        <f t="shared" si="59"/>
        <v>12.147312147312148</v>
      </c>
    </row>
    <row r="307" spans="1:13" s="178" customFormat="1" x14ac:dyDescent="0.2">
      <c r="A307" s="140" t="s">
        <v>210</v>
      </c>
      <c r="B307" s="246">
        <f t="shared" si="54"/>
        <v>0</v>
      </c>
      <c r="C307" s="224"/>
      <c r="D307" s="224"/>
      <c r="E307" s="224"/>
      <c r="F307" s="247" t="str">
        <f t="shared" si="55"/>
        <v/>
      </c>
      <c r="G307" s="247" t="str">
        <f t="shared" si="56"/>
        <v/>
      </c>
      <c r="H307" s="246">
        <f t="shared" si="57"/>
        <v>0</v>
      </c>
      <c r="I307" s="224"/>
      <c r="J307" s="224"/>
      <c r="K307" s="224"/>
      <c r="L307" s="247" t="str">
        <f t="shared" si="58"/>
        <v/>
      </c>
      <c r="M307" s="253" t="str">
        <f t="shared" si="59"/>
        <v/>
      </c>
    </row>
    <row r="308" spans="1:13" s="178" customFormat="1" x14ac:dyDescent="0.2">
      <c r="A308" s="140" t="s">
        <v>211</v>
      </c>
      <c r="B308" s="246">
        <f t="shared" si="54"/>
        <v>0</v>
      </c>
      <c r="C308" s="224"/>
      <c r="D308" s="224"/>
      <c r="E308" s="224"/>
      <c r="F308" s="247" t="str">
        <f t="shared" si="55"/>
        <v/>
      </c>
      <c r="G308" s="247" t="str">
        <f t="shared" si="56"/>
        <v/>
      </c>
      <c r="H308" s="246">
        <f t="shared" si="57"/>
        <v>0</v>
      </c>
      <c r="I308" s="224"/>
      <c r="J308" s="224"/>
      <c r="K308" s="224"/>
      <c r="L308" s="247" t="str">
        <f t="shared" si="58"/>
        <v/>
      </c>
      <c r="M308" s="253" t="str">
        <f t="shared" si="59"/>
        <v/>
      </c>
    </row>
    <row r="309" spans="1:13" s="178" customFormat="1" x14ac:dyDescent="0.2">
      <c r="A309" s="218" t="s">
        <v>212</v>
      </c>
      <c r="B309" s="248">
        <f t="shared" si="54"/>
        <v>0</v>
      </c>
      <c r="C309" s="249"/>
      <c r="D309" s="249"/>
      <c r="E309" s="249"/>
      <c r="F309" s="226" t="str">
        <f t="shared" si="55"/>
        <v/>
      </c>
      <c r="G309" s="226" t="str">
        <f t="shared" si="56"/>
        <v/>
      </c>
      <c r="H309" s="248">
        <f t="shared" si="57"/>
        <v>0</v>
      </c>
      <c r="I309" s="249"/>
      <c r="J309" s="249"/>
      <c r="K309" s="249"/>
      <c r="L309" s="226" t="str">
        <f t="shared" si="58"/>
        <v/>
      </c>
      <c r="M309" s="227" t="str">
        <f t="shared" si="59"/>
        <v/>
      </c>
    </row>
    <row r="310" spans="1:13" x14ac:dyDescent="0.3">
      <c r="A310" s="126" t="s">
        <v>50</v>
      </c>
    </row>
    <row r="313" spans="1:13" x14ac:dyDescent="0.3">
      <c r="A313" s="411" t="s">
        <v>98</v>
      </c>
      <c r="B313" s="412">
        <v>2013</v>
      </c>
      <c r="C313" s="413"/>
      <c r="D313" s="412">
        <v>2014</v>
      </c>
      <c r="E313" s="413"/>
      <c r="F313" s="414">
        <v>2015</v>
      </c>
      <c r="G313" s="415"/>
      <c r="H313" s="415">
        <v>2016</v>
      </c>
      <c r="I313" s="416"/>
      <c r="J313" s="412">
        <v>2017</v>
      </c>
      <c r="K313" s="413"/>
      <c r="L313" s="412">
        <v>2018</v>
      </c>
      <c r="M313" s="413"/>
    </row>
    <row r="314" spans="1:13" x14ac:dyDescent="0.3">
      <c r="A314" s="411"/>
      <c r="B314" s="259" t="s">
        <v>99</v>
      </c>
      <c r="C314" s="259" t="s">
        <v>85</v>
      </c>
      <c r="D314" s="259" t="s">
        <v>99</v>
      </c>
      <c r="E314" s="259" t="s">
        <v>85</v>
      </c>
      <c r="F314" s="259" t="s">
        <v>99</v>
      </c>
      <c r="G314" s="259" t="s">
        <v>85</v>
      </c>
      <c r="H314" s="259" t="s">
        <v>99</v>
      </c>
      <c r="I314" s="259" t="s">
        <v>85</v>
      </c>
      <c r="J314" s="259" t="s">
        <v>99</v>
      </c>
      <c r="K314" s="259" t="s">
        <v>85</v>
      </c>
      <c r="L314" s="259" t="s">
        <v>99</v>
      </c>
      <c r="M314" s="259" t="s">
        <v>85</v>
      </c>
    </row>
    <row r="315" spans="1:13" ht="33" x14ac:dyDescent="0.3">
      <c r="A315" s="260" t="s">
        <v>213</v>
      </c>
      <c r="B315" s="261">
        <v>103</v>
      </c>
      <c r="C315" s="262">
        <f>IF(B315=0,"",B315*100/D101)</f>
        <v>100</v>
      </c>
      <c r="D315" s="261">
        <v>106</v>
      </c>
      <c r="E315" s="262">
        <f>IF(D315=0,"",D315*100/G101)</f>
        <v>100</v>
      </c>
      <c r="F315" s="263">
        <v>105</v>
      </c>
      <c r="G315" s="262">
        <f>IF(F315=0,"",F315*100/J101)</f>
        <v>100</v>
      </c>
      <c r="H315" s="261">
        <v>105</v>
      </c>
      <c r="I315" s="262">
        <f>IF(H315=0,"",H315*100/M101)</f>
        <v>100</v>
      </c>
      <c r="J315" s="261">
        <v>105</v>
      </c>
      <c r="K315" s="262">
        <f>IF(J315=0,"",J315*100/P101)</f>
        <v>100</v>
      </c>
      <c r="L315" s="261">
        <v>105</v>
      </c>
      <c r="M315" s="264">
        <f>IF(L315=0,"",L315*100/S101)</f>
        <v>100</v>
      </c>
    </row>
  </sheetData>
  <mergeCells count="195">
    <mergeCell ref="A299:A301"/>
    <mergeCell ref="B299:G299"/>
    <mergeCell ref="H299:M299"/>
    <mergeCell ref="A313:A314"/>
    <mergeCell ref="B313:C313"/>
    <mergeCell ref="D313:E313"/>
    <mergeCell ref="F313:G313"/>
    <mergeCell ref="H313:I313"/>
    <mergeCell ref="J313:K313"/>
    <mergeCell ref="L313:M313"/>
    <mergeCell ref="A273:AB273"/>
    <mergeCell ref="A276:M276"/>
    <mergeCell ref="A277:A279"/>
    <mergeCell ref="B277:G277"/>
    <mergeCell ref="H277:M277"/>
    <mergeCell ref="A288:A290"/>
    <mergeCell ref="B288:G288"/>
    <mergeCell ref="H288:M288"/>
    <mergeCell ref="A264:A265"/>
    <mergeCell ref="A268:T268"/>
    <mergeCell ref="A270:A271"/>
    <mergeCell ref="B270:C270"/>
    <mergeCell ref="D270:E270"/>
    <mergeCell ref="F270:G270"/>
    <mergeCell ref="H270:I270"/>
    <mergeCell ref="J270:K270"/>
    <mergeCell ref="L270:M270"/>
    <mergeCell ref="L250:M250"/>
    <mergeCell ref="N250:O250"/>
    <mergeCell ref="A256:A257"/>
    <mergeCell ref="B256:C256"/>
    <mergeCell ref="D256:E256"/>
    <mergeCell ref="F256:G256"/>
    <mergeCell ref="H256:I256"/>
    <mergeCell ref="J256:K256"/>
    <mergeCell ref="L256:M256"/>
    <mergeCell ref="A250:A251"/>
    <mergeCell ref="B250:C250"/>
    <mergeCell ref="D250:E250"/>
    <mergeCell ref="F250:G250"/>
    <mergeCell ref="H250:I250"/>
    <mergeCell ref="J250:K250"/>
    <mergeCell ref="B248:C248"/>
    <mergeCell ref="D248:E248"/>
    <mergeCell ref="F248:G248"/>
    <mergeCell ref="H248:I248"/>
    <mergeCell ref="J248:K248"/>
    <mergeCell ref="L248:M248"/>
    <mergeCell ref="L242:M242"/>
    <mergeCell ref="B244:C244"/>
    <mergeCell ref="D244:E244"/>
    <mergeCell ref="H244:I244"/>
    <mergeCell ref="J244:K244"/>
    <mergeCell ref="L244:M244"/>
    <mergeCell ref="A242:A243"/>
    <mergeCell ref="B242:C242"/>
    <mergeCell ref="D242:E242"/>
    <mergeCell ref="F242:G242"/>
    <mergeCell ref="H242:I242"/>
    <mergeCell ref="J242:K242"/>
    <mergeCell ref="A235:AE235"/>
    <mergeCell ref="A236:AE236"/>
    <mergeCell ref="A237:AE237"/>
    <mergeCell ref="A238:Y238"/>
    <mergeCell ref="A239:Y239"/>
    <mergeCell ref="A241:O241"/>
    <mergeCell ref="N213:P213"/>
    <mergeCell ref="Q213:S213"/>
    <mergeCell ref="C214:D214"/>
    <mergeCell ref="F214:G214"/>
    <mergeCell ref="I214:J214"/>
    <mergeCell ref="L214:M214"/>
    <mergeCell ref="O214:P214"/>
    <mergeCell ref="R214:S214"/>
    <mergeCell ref="L187:M187"/>
    <mergeCell ref="A213:A215"/>
    <mergeCell ref="B213:D213"/>
    <mergeCell ref="E213:G213"/>
    <mergeCell ref="H213:J213"/>
    <mergeCell ref="K213:M213"/>
    <mergeCell ref="A187:A188"/>
    <mergeCell ref="B187:C187"/>
    <mergeCell ref="D187:E187"/>
    <mergeCell ref="F187:G187"/>
    <mergeCell ref="H187:I187"/>
    <mergeCell ref="J187:K187"/>
    <mergeCell ref="A157:AE157"/>
    <mergeCell ref="A158:AE158"/>
    <mergeCell ref="A162:A163"/>
    <mergeCell ref="B162:C162"/>
    <mergeCell ref="D162:E162"/>
    <mergeCell ref="F162:G162"/>
    <mergeCell ref="H162:I162"/>
    <mergeCell ref="J162:K162"/>
    <mergeCell ref="L162:M162"/>
    <mergeCell ref="A150:O150"/>
    <mergeCell ref="A151:A152"/>
    <mergeCell ref="B151:C151"/>
    <mergeCell ref="D151:E151"/>
    <mergeCell ref="F151:G151"/>
    <mergeCell ref="H151:I151"/>
    <mergeCell ref="J151:K151"/>
    <mergeCell ref="L151:M151"/>
    <mergeCell ref="Q120:S120"/>
    <mergeCell ref="A134:M134"/>
    <mergeCell ref="A135:A136"/>
    <mergeCell ref="B135:C135"/>
    <mergeCell ref="D135:E135"/>
    <mergeCell ref="F135:G135"/>
    <mergeCell ref="H135:I135"/>
    <mergeCell ref="J135:K135"/>
    <mergeCell ref="L135:M135"/>
    <mergeCell ref="A120:A121"/>
    <mergeCell ref="B120:D120"/>
    <mergeCell ref="E120:G120"/>
    <mergeCell ref="H120:J120"/>
    <mergeCell ref="K120:M120"/>
    <mergeCell ref="N120:P120"/>
    <mergeCell ref="A105:V105"/>
    <mergeCell ref="A107:A108"/>
    <mergeCell ref="B107:D107"/>
    <mergeCell ref="E107:G107"/>
    <mergeCell ref="H107:J107"/>
    <mergeCell ref="K107:M107"/>
    <mergeCell ref="N107:P107"/>
    <mergeCell ref="Q107:S107"/>
    <mergeCell ref="B99:D99"/>
    <mergeCell ref="E99:G99"/>
    <mergeCell ref="H99:J99"/>
    <mergeCell ref="K99:M99"/>
    <mergeCell ref="N99:P99"/>
    <mergeCell ref="Q99:S99"/>
    <mergeCell ref="A82:S82"/>
    <mergeCell ref="A84:A86"/>
    <mergeCell ref="B84:S84"/>
    <mergeCell ref="B85:G85"/>
    <mergeCell ref="H85:M85"/>
    <mergeCell ref="N85:S85"/>
    <mergeCell ref="A69:S69"/>
    <mergeCell ref="B70:G70"/>
    <mergeCell ref="H70:M70"/>
    <mergeCell ref="N70:S70"/>
    <mergeCell ref="A75:S75"/>
    <mergeCell ref="B76:G76"/>
    <mergeCell ref="H76:M76"/>
    <mergeCell ref="N76:S76"/>
    <mergeCell ref="A57:S57"/>
    <mergeCell ref="B58:G58"/>
    <mergeCell ref="H58:M58"/>
    <mergeCell ref="N58:S58"/>
    <mergeCell ref="B64:G64"/>
    <mergeCell ref="H64:M64"/>
    <mergeCell ref="N64:S64"/>
    <mergeCell ref="A43:N43"/>
    <mergeCell ref="B46:F46"/>
    <mergeCell ref="H46:M46"/>
    <mergeCell ref="N46:S46"/>
    <mergeCell ref="B52:F52"/>
    <mergeCell ref="H52:M52"/>
    <mergeCell ref="N52:S52"/>
    <mergeCell ref="S26:S28"/>
    <mergeCell ref="T26:T28"/>
    <mergeCell ref="U26:U28"/>
    <mergeCell ref="Q27:R27"/>
    <mergeCell ref="A21:Q21"/>
    <mergeCell ref="A22:Q22"/>
    <mergeCell ref="A23:Q23"/>
    <mergeCell ref="A24:T24"/>
    <mergeCell ref="A26:A28"/>
    <mergeCell ref="B26:B28"/>
    <mergeCell ref="C26:C28"/>
    <mergeCell ref="D26:D28"/>
    <mergeCell ref="E26:I26"/>
    <mergeCell ref="J26:J28"/>
    <mergeCell ref="E27:E28"/>
    <mergeCell ref="F27:F28"/>
    <mergeCell ref="G27:G28"/>
    <mergeCell ref="H27:H28"/>
    <mergeCell ref="I27:I28"/>
    <mergeCell ref="O27:P27"/>
    <mergeCell ref="K26:M27"/>
    <mergeCell ref="N26:N28"/>
    <mergeCell ref="O26:R26"/>
    <mergeCell ref="A15:Q15"/>
    <mergeCell ref="A16:Q16"/>
    <mergeCell ref="A17:Q17"/>
    <mergeCell ref="A18:Q18"/>
    <mergeCell ref="A19:Q19"/>
    <mergeCell ref="A20:Q20"/>
    <mergeCell ref="B3:S3"/>
    <mergeCell ref="C5:G5"/>
    <mergeCell ref="B7:Q7"/>
    <mergeCell ref="B8:Q8"/>
    <mergeCell ref="B9:Q9"/>
    <mergeCell ref="A14:Q14"/>
  </mergeCells>
  <dataValidations count="7">
    <dataValidation type="decimal" allowBlank="1" showInputMessage="1" showErrorMessage="1" errorTitle="Validar" error="Se debe declarar valores numéricos que estén en el rango de 0 a 99999999" sqref="L220:L223 L228:L234 H213 F228:F234 N213 Q232:Q234 Q213 B213 E213 C228:C234 F220:F223 N232:N234 B189:B198 F211 C220:C223 T211 D189:D211 L189:L211 H189:H211 P211 R211 B201:B211 J189:J211 V211 K213">
      <formula1>0</formula1>
      <formula2>999999.999999</formula2>
    </dataValidation>
    <dataValidation type="whole" showInputMessage="1" showErrorMessage="1" errorTitle="Validar" error="Se debe declarar valores numéricos que estén en el rango de 0 a 99999999" sqref="F148 N102 Q109:R118 E101:F102 K101:L102 O184:O185 N109:O118 K109:L118 H112:I112 M184:M185 H184:H185 F184:F185 D184:D185 B184:B185 Q184:Q185 B101:C102 Q101:R102 O101:O102 B164:B167 D164:D167 F164:F167 H164:H167 J164:J167 B169:B181 D169:D181 F169:F181 H169:H181 J169:J181 L169:L181 L164:L167 B302:E309 H302:K309 B258:M260 L139:L148 D140:D148 J139:J148 H139:H148 B140:B148 E109:F118 B109:C118 B280:E287 H280:K287 H291:K298 B87:S94">
      <formula1>0</formula1>
      <formula2>999999</formula2>
    </dataValidation>
    <dataValidation type="whole" allowBlank="1" showInputMessage="1" showErrorMessage="1" errorTitle="Validar" error="Se debe declarar valores numéricos que estén en el rango de 0 a 99999999" sqref="D245:D247 H245:H247 J245:J247 B245:B247 L245:L247 B244:M244">
      <formula1>0</formula1>
      <formula2>999999</formula2>
    </dataValidation>
    <dataValidation showInputMessage="1" showErrorMessage="1" errorTitle="Validar" error="Se debe declarar valores numéricos que estén en el rango de 0 a 99999999" sqref="I80:R81 N66:S67 N54:S55 B74:W74 B72:T73 B78:S79"/>
    <dataValidation type="whole" showInputMessage="1" showErrorMessage="1" errorTitle="Validar" error="Se debe declarar valores numéricos que estén en el rango de 0 a 99999999" sqref="B80:H81 B56:T56 B50:W50 B48:S49 B54:M55 B62:W62 B60:S61 B66:M67 B68:W68">
      <formula1>1</formula1>
      <formula2>999999</formula2>
    </dataValidation>
    <dataValidation type="whole" showInputMessage="1" showErrorMessage="1" errorTitle="Validar" error="Se debe declarar valores numéricos que estén en el rango de 0 a 99999999_x000a__x000a_Es obligatorio declarar el número de profesores que laboran en la institución._x000a_" sqref="N101">
      <formula1>1</formula1>
      <formula2>999999</formula2>
    </dataValidation>
    <dataValidation type="whole" showInputMessage="1" showErrorMessage="1" errorTitle="Validar" error="Se debe declarar valores numéricos que estén en el rango de 0 a 99999999" sqref="M29:M42 F29:F42">
      <formula1>0</formula1>
      <formula2>9999999</formula2>
    </dataValidation>
  </dataValidations>
  <printOptions horizontalCentered="1"/>
  <pageMargins left="0.47244094488188981" right="0.47244094488188981" top="0.51181102362204722" bottom="0.55118110236220474" header="0.31496062992125984" footer="0.31496062992125984"/>
  <pageSetup scale="40" fitToHeight="13" orientation="landscape" r:id="rId1"/>
  <rowBreaks count="6" manualBreakCount="6">
    <brk id="68" max="21" man="1"/>
    <brk id="119" max="21" man="1"/>
    <brk id="160" max="21" man="1"/>
    <brk id="199" max="21" man="1"/>
    <brk id="239" max="21" man="1"/>
    <brk id="287" max="2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FormatoDES</vt:lpstr>
      <vt:lpstr>FormatoDES!Área_de_impresión</vt:lpstr>
      <vt:lpstr>FormatoDES!Títulos_a_imprimir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2016-01-22T00:54:21Z</dcterms:created>
  <dcterms:modified xsi:type="dcterms:W3CDTF">2016-02-05T16:02:41Z</dcterms:modified>
</cp:coreProperties>
</file>