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idor\Planeacion\PIFI\PFCE 2016-2017\DES\Anexo XIII\"/>
    </mc:Choice>
  </mc:AlternateContent>
  <bookViews>
    <workbookView xWindow="2985" yWindow="165" windowWidth="11880" windowHeight="7485"/>
  </bookViews>
  <sheets>
    <sheet name="FormatoDES" sheetId="1" r:id="rId1"/>
  </sheets>
  <definedNames>
    <definedName name="_xlnm.Print_Area" localSheetId="0">FormatoDES!$A$1:$V$321</definedName>
    <definedName name="_xlnm.Print_Titles" localSheetId="0">FormatoDES!$1:$13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2" i="1" l="1"/>
  <c r="F135" i="1"/>
  <c r="C135" i="1"/>
  <c r="F132" i="1"/>
  <c r="G277" i="1"/>
  <c r="E277" i="1"/>
  <c r="C277" i="1"/>
  <c r="G272" i="1"/>
  <c r="F272" i="1"/>
  <c r="E272" i="1"/>
  <c r="D272" i="1"/>
  <c r="C272" i="1"/>
  <c r="B272" i="1"/>
  <c r="M158" i="1"/>
  <c r="K158" i="1"/>
  <c r="I158" i="1"/>
  <c r="G158" i="1"/>
  <c r="E158" i="1"/>
  <c r="C158" i="1"/>
  <c r="D313" i="1" l="1"/>
  <c r="C313" i="1"/>
  <c r="D311" i="1"/>
  <c r="J311" i="1" s="1"/>
  <c r="M311" i="1" s="1"/>
  <c r="C311" i="1"/>
  <c r="F311" i="1" s="1"/>
  <c r="D309" i="1"/>
  <c r="C309" i="1"/>
  <c r="F309" i="1" s="1"/>
  <c r="J302" i="1"/>
  <c r="I302" i="1"/>
  <c r="J301" i="1"/>
  <c r="D312" i="1" s="1"/>
  <c r="I301" i="1"/>
  <c r="L301" i="1" s="1"/>
  <c r="J300" i="1"/>
  <c r="I300" i="1"/>
  <c r="J299" i="1"/>
  <c r="M299" i="1" s="1"/>
  <c r="I299" i="1"/>
  <c r="C310" i="1" s="1"/>
  <c r="J298" i="1"/>
  <c r="I298" i="1"/>
  <c r="N229" i="1"/>
  <c r="L229" i="1"/>
  <c r="M229" i="1" s="1"/>
  <c r="F185" i="1"/>
  <c r="F180" i="1"/>
  <c r="G180" i="1" s="1"/>
  <c r="F179" i="1"/>
  <c r="H179" i="1" s="1"/>
  <c r="F176" i="1"/>
  <c r="B174" i="1"/>
  <c r="L98" i="1"/>
  <c r="M98" i="1" s="1"/>
  <c r="H313" i="1" s="1"/>
  <c r="J98" i="1"/>
  <c r="L97" i="1"/>
  <c r="J97" i="1"/>
  <c r="B301" i="1" s="1"/>
  <c r="M96" i="1"/>
  <c r="H311" i="1" s="1"/>
  <c r="L96" i="1"/>
  <c r="B311" i="1" s="1"/>
  <c r="J96" i="1"/>
  <c r="L95" i="1"/>
  <c r="J95" i="1"/>
  <c r="B299" i="1" s="1"/>
  <c r="G299" i="1" s="1"/>
  <c r="L94" i="1"/>
  <c r="M94" i="1" s="1"/>
  <c r="H309" i="1" s="1"/>
  <c r="J94" i="1"/>
  <c r="B298" i="1" s="1"/>
  <c r="G298" i="1" s="1"/>
  <c r="I66" i="1"/>
  <c r="O72" i="1" s="1"/>
  <c r="H66" i="1"/>
  <c r="N72" i="1"/>
  <c r="M320" i="1"/>
  <c r="K320" i="1"/>
  <c r="E320" i="1"/>
  <c r="C320" i="1"/>
  <c r="M314" i="1"/>
  <c r="L314" i="1"/>
  <c r="H314" i="1"/>
  <c r="G314" i="1"/>
  <c r="F314" i="1"/>
  <c r="B314" i="1"/>
  <c r="H312" i="1"/>
  <c r="B312" i="1"/>
  <c r="G311" i="1"/>
  <c r="B309" i="1"/>
  <c r="M308" i="1"/>
  <c r="L308" i="1"/>
  <c r="H308" i="1"/>
  <c r="G308" i="1"/>
  <c r="F308" i="1"/>
  <c r="B308" i="1"/>
  <c r="M307" i="1"/>
  <c r="L307" i="1"/>
  <c r="H307" i="1"/>
  <c r="G307" i="1"/>
  <c r="F307" i="1"/>
  <c r="B307" i="1"/>
  <c r="M303" i="1"/>
  <c r="L303" i="1"/>
  <c r="H303" i="1"/>
  <c r="G303" i="1"/>
  <c r="F303" i="1"/>
  <c r="B303" i="1"/>
  <c r="H302" i="1"/>
  <c r="M302" i="1" s="1"/>
  <c r="B302" i="1"/>
  <c r="G302" i="1" s="1"/>
  <c r="M301" i="1"/>
  <c r="H301" i="1"/>
  <c r="H300" i="1"/>
  <c r="M300" i="1" s="1"/>
  <c r="B300" i="1"/>
  <c r="G300" i="1" s="1"/>
  <c r="L299" i="1"/>
  <c r="H299" i="1"/>
  <c r="M298" i="1"/>
  <c r="H298" i="1"/>
  <c r="F298" i="1"/>
  <c r="M297" i="1"/>
  <c r="L297" i="1"/>
  <c r="H297" i="1"/>
  <c r="G297" i="1"/>
  <c r="F297" i="1"/>
  <c r="B297" i="1"/>
  <c r="M296" i="1"/>
  <c r="L296" i="1"/>
  <c r="H296" i="1"/>
  <c r="G296" i="1"/>
  <c r="F296" i="1"/>
  <c r="B296" i="1"/>
  <c r="M292" i="1"/>
  <c r="L292" i="1"/>
  <c r="H292" i="1"/>
  <c r="G292" i="1"/>
  <c r="F292" i="1"/>
  <c r="B292" i="1"/>
  <c r="H291" i="1"/>
  <c r="M291" i="1" s="1"/>
  <c r="B291" i="1"/>
  <c r="G291" i="1" s="1"/>
  <c r="M290" i="1"/>
  <c r="L290" i="1"/>
  <c r="H290" i="1"/>
  <c r="G290" i="1"/>
  <c r="F290" i="1"/>
  <c r="B290" i="1"/>
  <c r="M289" i="1"/>
  <c r="L289" i="1"/>
  <c r="H289" i="1"/>
  <c r="G289" i="1"/>
  <c r="F289" i="1"/>
  <c r="B289" i="1"/>
  <c r="M288" i="1"/>
  <c r="L288" i="1"/>
  <c r="H288" i="1"/>
  <c r="G288" i="1"/>
  <c r="F288" i="1"/>
  <c r="B288" i="1"/>
  <c r="H287" i="1"/>
  <c r="M287" i="1" s="1"/>
  <c r="B287" i="1"/>
  <c r="G287" i="1" s="1"/>
  <c r="M286" i="1"/>
  <c r="L286" i="1"/>
  <c r="H286" i="1"/>
  <c r="G286" i="1"/>
  <c r="F286" i="1"/>
  <c r="B286" i="1"/>
  <c r="M285" i="1"/>
  <c r="L285" i="1"/>
  <c r="H285" i="1"/>
  <c r="G285" i="1"/>
  <c r="F285" i="1"/>
  <c r="B285" i="1"/>
  <c r="M277" i="1"/>
  <c r="K277" i="1"/>
  <c r="I277" i="1"/>
  <c r="M266" i="1"/>
  <c r="L266" i="1"/>
  <c r="K266" i="1"/>
  <c r="J266" i="1"/>
  <c r="I266" i="1"/>
  <c r="H266" i="1"/>
  <c r="G266" i="1"/>
  <c r="F266" i="1"/>
  <c r="E266" i="1"/>
  <c r="D266" i="1"/>
  <c r="C266" i="1"/>
  <c r="B266" i="1"/>
  <c r="L253" i="1"/>
  <c r="J253" i="1"/>
  <c r="K251" i="1" s="1"/>
  <c r="H253" i="1"/>
  <c r="I252" i="1" s="1"/>
  <c r="F253" i="1"/>
  <c r="D253" i="1"/>
  <c r="E251" i="1" s="1"/>
  <c r="B253" i="1"/>
  <c r="C252" i="1" s="1"/>
  <c r="M252" i="1"/>
  <c r="G252" i="1"/>
  <c r="M251" i="1"/>
  <c r="G251" i="1"/>
  <c r="M250" i="1"/>
  <c r="G250" i="1"/>
  <c r="E250" i="1"/>
  <c r="C250" i="1"/>
  <c r="S239" i="1"/>
  <c r="P239" i="1"/>
  <c r="M239" i="1"/>
  <c r="J239" i="1"/>
  <c r="G239" i="1"/>
  <c r="D239" i="1"/>
  <c r="S238" i="1"/>
  <c r="P238" i="1"/>
  <c r="M238" i="1"/>
  <c r="J238" i="1"/>
  <c r="G238" i="1"/>
  <c r="D238" i="1"/>
  <c r="S237" i="1"/>
  <c r="P237" i="1"/>
  <c r="M237" i="1"/>
  <c r="J237" i="1"/>
  <c r="G237" i="1"/>
  <c r="D237" i="1"/>
  <c r="Q236" i="1"/>
  <c r="S236" i="1" s="1"/>
  <c r="N236" i="1"/>
  <c r="P236" i="1" s="1"/>
  <c r="K236" i="1"/>
  <c r="M236" i="1" s="1"/>
  <c r="H236" i="1"/>
  <c r="J236" i="1" s="1"/>
  <c r="E236" i="1"/>
  <c r="G236" i="1" s="1"/>
  <c r="B236" i="1"/>
  <c r="D236" i="1" s="1"/>
  <c r="S235" i="1"/>
  <c r="Q235" i="1"/>
  <c r="P235" i="1"/>
  <c r="N235" i="1"/>
  <c r="M235" i="1"/>
  <c r="K235" i="1"/>
  <c r="J235" i="1"/>
  <c r="H235" i="1"/>
  <c r="G235" i="1"/>
  <c r="E235" i="1"/>
  <c r="D235" i="1"/>
  <c r="B235" i="1"/>
  <c r="Q234" i="1"/>
  <c r="S234" i="1" s="1"/>
  <c r="N234" i="1"/>
  <c r="P234" i="1" s="1"/>
  <c r="K234" i="1"/>
  <c r="M234" i="1" s="1"/>
  <c r="H234" i="1"/>
  <c r="J234" i="1" s="1"/>
  <c r="E234" i="1"/>
  <c r="G234" i="1" s="1"/>
  <c r="B234" i="1"/>
  <c r="D234" i="1" s="1"/>
  <c r="Q233" i="1"/>
  <c r="S233" i="1" s="1"/>
  <c r="N233" i="1"/>
  <c r="P233" i="1" s="1"/>
  <c r="K233" i="1"/>
  <c r="M233" i="1" s="1"/>
  <c r="H233" i="1"/>
  <c r="J233" i="1" s="1"/>
  <c r="E233" i="1"/>
  <c r="G233" i="1" s="1"/>
  <c r="B233" i="1"/>
  <c r="D233" i="1" s="1"/>
  <c r="S232" i="1"/>
  <c r="P232" i="1"/>
  <c r="M232" i="1"/>
  <c r="J232" i="1"/>
  <c r="G232" i="1"/>
  <c r="D232" i="1"/>
  <c r="S231" i="1"/>
  <c r="P231" i="1"/>
  <c r="M231" i="1"/>
  <c r="J231" i="1"/>
  <c r="G231" i="1"/>
  <c r="D231" i="1"/>
  <c r="S230" i="1"/>
  <c r="P230" i="1"/>
  <c r="M230" i="1"/>
  <c r="J230" i="1"/>
  <c r="G230" i="1"/>
  <c r="D230" i="1"/>
  <c r="S229" i="1"/>
  <c r="P229" i="1"/>
  <c r="J229" i="1"/>
  <c r="G229" i="1"/>
  <c r="D229" i="1"/>
  <c r="S228" i="1"/>
  <c r="Q228" i="1"/>
  <c r="P228" i="1"/>
  <c r="N228" i="1"/>
  <c r="M228" i="1"/>
  <c r="K228" i="1"/>
  <c r="J228" i="1"/>
  <c r="H228" i="1"/>
  <c r="G228" i="1"/>
  <c r="E228" i="1"/>
  <c r="D228" i="1"/>
  <c r="B228" i="1"/>
  <c r="S227" i="1"/>
  <c r="Q227" i="1"/>
  <c r="P227" i="1"/>
  <c r="N227" i="1"/>
  <c r="M227" i="1"/>
  <c r="K227" i="1"/>
  <c r="J227" i="1"/>
  <c r="H227" i="1"/>
  <c r="G227" i="1"/>
  <c r="E227" i="1"/>
  <c r="D227" i="1"/>
  <c r="B227" i="1"/>
  <c r="S226" i="1"/>
  <c r="Q226" i="1"/>
  <c r="P226" i="1"/>
  <c r="N226" i="1"/>
  <c r="M226" i="1"/>
  <c r="K226" i="1"/>
  <c r="J226" i="1"/>
  <c r="H226" i="1"/>
  <c r="G226" i="1"/>
  <c r="E226" i="1"/>
  <c r="D226" i="1"/>
  <c r="B226" i="1"/>
  <c r="S225" i="1"/>
  <c r="Q225" i="1"/>
  <c r="P225" i="1"/>
  <c r="N225" i="1"/>
  <c r="M225" i="1"/>
  <c r="K225" i="1"/>
  <c r="J225" i="1"/>
  <c r="H225" i="1"/>
  <c r="G225" i="1"/>
  <c r="E225" i="1"/>
  <c r="D225" i="1"/>
  <c r="B225" i="1"/>
  <c r="S224" i="1"/>
  <c r="P224" i="1"/>
  <c r="M224" i="1"/>
  <c r="J224" i="1"/>
  <c r="G224" i="1"/>
  <c r="D224" i="1"/>
  <c r="S223" i="1"/>
  <c r="P223" i="1"/>
  <c r="M223" i="1"/>
  <c r="J223" i="1"/>
  <c r="G223" i="1"/>
  <c r="D223" i="1"/>
  <c r="S222" i="1"/>
  <c r="P222" i="1"/>
  <c r="M222" i="1"/>
  <c r="J222" i="1"/>
  <c r="G222" i="1"/>
  <c r="D222" i="1"/>
  <c r="S221" i="1"/>
  <c r="P221" i="1"/>
  <c r="M221" i="1"/>
  <c r="J221" i="1"/>
  <c r="G221" i="1"/>
  <c r="D221" i="1"/>
  <c r="M215" i="1"/>
  <c r="K215" i="1"/>
  <c r="I215" i="1"/>
  <c r="G215" i="1"/>
  <c r="E215" i="1"/>
  <c r="C215" i="1"/>
  <c r="M214" i="1"/>
  <c r="K214" i="1"/>
  <c r="I214" i="1"/>
  <c r="G214" i="1"/>
  <c r="E214" i="1"/>
  <c r="C214" i="1"/>
  <c r="M210" i="1"/>
  <c r="K210" i="1"/>
  <c r="I210" i="1"/>
  <c r="G210" i="1"/>
  <c r="E210" i="1"/>
  <c r="C210" i="1"/>
  <c r="M209" i="1"/>
  <c r="K209" i="1"/>
  <c r="I209" i="1"/>
  <c r="G209" i="1"/>
  <c r="E209" i="1"/>
  <c r="C209" i="1"/>
  <c r="M207" i="1"/>
  <c r="K207" i="1"/>
  <c r="I207" i="1"/>
  <c r="G207" i="1"/>
  <c r="E207" i="1"/>
  <c r="C207" i="1"/>
  <c r="M206" i="1"/>
  <c r="K206" i="1"/>
  <c r="I206" i="1"/>
  <c r="G206" i="1"/>
  <c r="E206" i="1"/>
  <c r="C206" i="1"/>
  <c r="M205" i="1"/>
  <c r="K205" i="1"/>
  <c r="I205" i="1"/>
  <c r="G205" i="1"/>
  <c r="E205" i="1"/>
  <c r="C205" i="1"/>
  <c r="M204" i="1"/>
  <c r="K204" i="1"/>
  <c r="I204" i="1"/>
  <c r="G204" i="1"/>
  <c r="E204" i="1"/>
  <c r="C204" i="1"/>
  <c r="I203" i="1"/>
  <c r="G203" i="1"/>
  <c r="E203" i="1"/>
  <c r="C203" i="1"/>
  <c r="M202" i="1"/>
  <c r="K202" i="1"/>
  <c r="I202" i="1"/>
  <c r="G202" i="1"/>
  <c r="E202" i="1"/>
  <c r="C202" i="1"/>
  <c r="M201" i="1"/>
  <c r="K201" i="1"/>
  <c r="I201" i="1"/>
  <c r="K203" i="1" s="1"/>
  <c r="G201" i="1"/>
  <c r="E201" i="1"/>
  <c r="C201" i="1"/>
  <c r="M199" i="1"/>
  <c r="K199" i="1"/>
  <c r="I199" i="1"/>
  <c r="G199" i="1"/>
  <c r="E199" i="1"/>
  <c r="C199" i="1"/>
  <c r="I198" i="1"/>
  <c r="G198" i="1"/>
  <c r="E198" i="1"/>
  <c r="C198" i="1"/>
  <c r="M197" i="1"/>
  <c r="K197" i="1"/>
  <c r="I197" i="1"/>
  <c r="G197" i="1"/>
  <c r="E197" i="1"/>
  <c r="C197" i="1"/>
  <c r="M196" i="1"/>
  <c r="K196" i="1"/>
  <c r="I196" i="1"/>
  <c r="K198" i="1" s="1"/>
  <c r="G196" i="1"/>
  <c r="E196" i="1"/>
  <c r="C196" i="1"/>
  <c r="M194" i="1"/>
  <c r="K194" i="1"/>
  <c r="I194" i="1"/>
  <c r="G194" i="1"/>
  <c r="E194" i="1"/>
  <c r="C194" i="1"/>
  <c r="M184" i="1"/>
  <c r="K184" i="1"/>
  <c r="I184" i="1"/>
  <c r="G184" i="1"/>
  <c r="E184" i="1"/>
  <c r="C184" i="1"/>
  <c r="E180" i="1"/>
  <c r="C180" i="1"/>
  <c r="M178" i="1"/>
  <c r="K178" i="1"/>
  <c r="I178" i="1"/>
  <c r="G178" i="1"/>
  <c r="E178" i="1"/>
  <c r="C178" i="1"/>
  <c r="M176" i="1"/>
  <c r="K176" i="1"/>
  <c r="I176" i="1"/>
  <c r="G176" i="1"/>
  <c r="E176" i="1"/>
  <c r="C176" i="1"/>
  <c r="G174" i="1"/>
  <c r="L173" i="1"/>
  <c r="J173" i="1"/>
  <c r="H173" i="1"/>
  <c r="F173" i="1"/>
  <c r="D173" i="1"/>
  <c r="B173" i="1"/>
  <c r="E171" i="1"/>
  <c r="M170" i="1"/>
  <c r="G170" i="1"/>
  <c r="L161" i="1"/>
  <c r="M160" i="1" s="1"/>
  <c r="J161" i="1"/>
  <c r="K159" i="1" s="1"/>
  <c r="H161" i="1"/>
  <c r="I159" i="1" s="1"/>
  <c r="F161" i="1"/>
  <c r="G160" i="1" s="1"/>
  <c r="D161" i="1"/>
  <c r="E160" i="1" s="1"/>
  <c r="B161" i="1"/>
  <c r="C159" i="1" s="1"/>
  <c r="I160" i="1"/>
  <c r="L153" i="1"/>
  <c r="M152" i="1" s="1"/>
  <c r="J153" i="1"/>
  <c r="K152" i="1" s="1"/>
  <c r="H153" i="1"/>
  <c r="I151" i="1" s="1"/>
  <c r="F153" i="1"/>
  <c r="G151" i="1" s="1"/>
  <c r="D153" i="1"/>
  <c r="E151" i="1" s="1"/>
  <c r="B153" i="1"/>
  <c r="C152" i="1" s="1"/>
  <c r="I152" i="1"/>
  <c r="M150" i="1"/>
  <c r="K150" i="1"/>
  <c r="I150" i="1"/>
  <c r="G150" i="1"/>
  <c r="E150" i="1"/>
  <c r="C150" i="1"/>
  <c r="M149" i="1"/>
  <c r="K149" i="1"/>
  <c r="I149" i="1"/>
  <c r="G149" i="1"/>
  <c r="E149" i="1"/>
  <c r="C149" i="1"/>
  <c r="M148" i="1"/>
  <c r="K148" i="1"/>
  <c r="I148" i="1"/>
  <c r="G148" i="1"/>
  <c r="E148" i="1"/>
  <c r="C148" i="1"/>
  <c r="M147" i="1"/>
  <c r="K147" i="1"/>
  <c r="I147" i="1"/>
  <c r="G147" i="1"/>
  <c r="E147" i="1"/>
  <c r="C147" i="1"/>
  <c r="M146" i="1"/>
  <c r="K146" i="1"/>
  <c r="I146" i="1"/>
  <c r="G146" i="1"/>
  <c r="E146" i="1"/>
  <c r="C146" i="1"/>
  <c r="M145" i="1"/>
  <c r="K145" i="1"/>
  <c r="I145" i="1"/>
  <c r="G145" i="1"/>
  <c r="E145" i="1"/>
  <c r="C145" i="1"/>
  <c r="R135" i="1"/>
  <c r="Q135" i="1"/>
  <c r="O135" i="1"/>
  <c r="N135" i="1"/>
  <c r="L135" i="1"/>
  <c r="K135" i="1"/>
  <c r="I135" i="1"/>
  <c r="H135" i="1"/>
  <c r="E135" i="1"/>
  <c r="B135" i="1"/>
  <c r="R134" i="1"/>
  <c r="Q134" i="1"/>
  <c r="O134" i="1"/>
  <c r="N134" i="1"/>
  <c r="L134" i="1"/>
  <c r="K134" i="1"/>
  <c r="I134" i="1"/>
  <c r="H134" i="1"/>
  <c r="F134" i="1"/>
  <c r="E134" i="1"/>
  <c r="C134" i="1"/>
  <c r="B134" i="1"/>
  <c r="R133" i="1"/>
  <c r="Q133" i="1"/>
  <c r="O133" i="1"/>
  <c r="N133" i="1"/>
  <c r="L133" i="1"/>
  <c r="K133" i="1"/>
  <c r="I133" i="1"/>
  <c r="H133" i="1"/>
  <c r="F133" i="1"/>
  <c r="E133" i="1"/>
  <c r="C133" i="1"/>
  <c r="B133" i="1"/>
  <c r="R132" i="1"/>
  <c r="Q132" i="1"/>
  <c r="O132" i="1"/>
  <c r="N132" i="1"/>
  <c r="K132" i="1"/>
  <c r="I132" i="1"/>
  <c r="H132" i="1"/>
  <c r="E132" i="1"/>
  <c r="C132" i="1"/>
  <c r="B132" i="1"/>
  <c r="R129" i="1"/>
  <c r="Q129" i="1"/>
  <c r="O129" i="1"/>
  <c r="N129" i="1"/>
  <c r="L129" i="1"/>
  <c r="K129" i="1"/>
  <c r="I129" i="1"/>
  <c r="H129" i="1"/>
  <c r="F129" i="1"/>
  <c r="E129" i="1"/>
  <c r="C129" i="1"/>
  <c r="B129" i="1"/>
  <c r="R128" i="1"/>
  <c r="Q128" i="1"/>
  <c r="O128" i="1"/>
  <c r="N128" i="1"/>
  <c r="L128" i="1"/>
  <c r="K128" i="1"/>
  <c r="I128" i="1"/>
  <c r="H128" i="1"/>
  <c r="F128" i="1"/>
  <c r="E128" i="1"/>
  <c r="C128" i="1"/>
  <c r="B128" i="1"/>
  <c r="R127" i="1"/>
  <c r="Q127" i="1"/>
  <c r="O127" i="1"/>
  <c r="N127" i="1"/>
  <c r="L127" i="1"/>
  <c r="K127" i="1"/>
  <c r="I127" i="1"/>
  <c r="H127" i="1"/>
  <c r="F127" i="1"/>
  <c r="E127" i="1"/>
  <c r="C127" i="1"/>
  <c r="B127" i="1"/>
  <c r="S123" i="1"/>
  <c r="P123" i="1"/>
  <c r="M123" i="1"/>
  <c r="J123" i="1"/>
  <c r="G123" i="1"/>
  <c r="D123" i="1"/>
  <c r="S122" i="1"/>
  <c r="P122" i="1"/>
  <c r="M122" i="1"/>
  <c r="J122" i="1"/>
  <c r="G122" i="1"/>
  <c r="D122" i="1"/>
  <c r="S121" i="1"/>
  <c r="P121" i="1"/>
  <c r="M121" i="1"/>
  <c r="J121" i="1"/>
  <c r="G121" i="1"/>
  <c r="D121" i="1"/>
  <c r="S120" i="1"/>
  <c r="P120" i="1"/>
  <c r="M120" i="1"/>
  <c r="J120" i="1"/>
  <c r="G120" i="1"/>
  <c r="D120" i="1"/>
  <c r="S119" i="1"/>
  <c r="P119" i="1"/>
  <c r="M119" i="1"/>
  <c r="J119" i="1"/>
  <c r="G119" i="1"/>
  <c r="D119" i="1"/>
  <c r="D132" i="1" s="1"/>
  <c r="S118" i="1"/>
  <c r="P118" i="1"/>
  <c r="M118" i="1"/>
  <c r="J118" i="1"/>
  <c r="G118" i="1"/>
  <c r="D118" i="1"/>
  <c r="R117" i="1"/>
  <c r="R131" i="1" s="1"/>
  <c r="Q117" i="1"/>
  <c r="Q130" i="1" s="1"/>
  <c r="O117" i="1"/>
  <c r="O131" i="1" s="1"/>
  <c r="N117" i="1"/>
  <c r="N131" i="1" s="1"/>
  <c r="L117" i="1"/>
  <c r="L130" i="1" s="1"/>
  <c r="K117" i="1"/>
  <c r="K131" i="1" s="1"/>
  <c r="I117" i="1"/>
  <c r="I130" i="1" s="1"/>
  <c r="H117" i="1"/>
  <c r="H130" i="1" s="1"/>
  <c r="F117" i="1"/>
  <c r="E117" i="1"/>
  <c r="E130" i="1" s="1"/>
  <c r="C117" i="1"/>
  <c r="B117" i="1"/>
  <c r="S116" i="1"/>
  <c r="P116" i="1"/>
  <c r="M116" i="1"/>
  <c r="J116" i="1"/>
  <c r="G116" i="1"/>
  <c r="D116" i="1"/>
  <c r="S115" i="1"/>
  <c r="P115" i="1"/>
  <c r="M115" i="1"/>
  <c r="J115" i="1"/>
  <c r="G115" i="1"/>
  <c r="D115" i="1"/>
  <c r="S114" i="1"/>
  <c r="P114" i="1"/>
  <c r="M114" i="1"/>
  <c r="J114" i="1"/>
  <c r="G114" i="1"/>
  <c r="D114" i="1"/>
  <c r="R108" i="1"/>
  <c r="R136" i="1" s="1"/>
  <c r="Q108" i="1"/>
  <c r="Q136" i="1" s="1"/>
  <c r="O108" i="1"/>
  <c r="O136" i="1" s="1"/>
  <c r="N108" i="1"/>
  <c r="N136" i="1" s="1"/>
  <c r="L108" i="1"/>
  <c r="L136" i="1" s="1"/>
  <c r="K108" i="1"/>
  <c r="K136" i="1" s="1"/>
  <c r="I108" i="1"/>
  <c r="I136" i="1" s="1"/>
  <c r="H108" i="1"/>
  <c r="H136" i="1" s="1"/>
  <c r="F108" i="1"/>
  <c r="F136" i="1" s="1"/>
  <c r="E108" i="1"/>
  <c r="E136" i="1" s="1"/>
  <c r="C108" i="1"/>
  <c r="C136" i="1" s="1"/>
  <c r="B108" i="1"/>
  <c r="B136" i="1" s="1"/>
  <c r="S107" i="1"/>
  <c r="P107" i="1"/>
  <c r="M107" i="1"/>
  <c r="J107" i="1"/>
  <c r="G107" i="1"/>
  <c r="D107" i="1"/>
  <c r="S106" i="1"/>
  <c r="P106" i="1"/>
  <c r="M106" i="1"/>
  <c r="I320" i="1" s="1"/>
  <c r="J106" i="1"/>
  <c r="G320" i="1" s="1"/>
  <c r="G106" i="1"/>
  <c r="D106" i="1"/>
  <c r="S100" i="1"/>
  <c r="R100" i="1"/>
  <c r="Q100" i="1"/>
  <c r="P100" i="1"/>
  <c r="O100" i="1"/>
  <c r="N100" i="1"/>
  <c r="K100" i="1"/>
  <c r="H174" i="1" s="1"/>
  <c r="I174" i="1" s="1"/>
  <c r="I100" i="1"/>
  <c r="H100" i="1"/>
  <c r="G100" i="1"/>
  <c r="F100" i="1"/>
  <c r="E100" i="1"/>
  <c r="D100" i="1"/>
  <c r="C100" i="1"/>
  <c r="B100" i="1"/>
  <c r="M84" i="1"/>
  <c r="L84" i="1"/>
  <c r="K84" i="1"/>
  <c r="J84" i="1"/>
  <c r="I84" i="1"/>
  <c r="H84" i="1"/>
  <c r="G84" i="1"/>
  <c r="F84" i="1"/>
  <c r="K171" i="1" s="1"/>
  <c r="E84" i="1"/>
  <c r="I171" i="1" s="1"/>
  <c r="D84" i="1"/>
  <c r="C84" i="1"/>
  <c r="B84" i="1"/>
  <c r="C171" i="1" s="1"/>
  <c r="M83" i="1"/>
  <c r="L83" i="1"/>
  <c r="K83" i="1"/>
  <c r="J83" i="1"/>
  <c r="I83" i="1"/>
  <c r="H83" i="1"/>
  <c r="G83" i="1"/>
  <c r="F83" i="1"/>
  <c r="E83" i="1"/>
  <c r="D83" i="1"/>
  <c r="C83" i="1"/>
  <c r="B83" i="1"/>
  <c r="S78" i="1"/>
  <c r="M171" i="1" s="1"/>
  <c r="R78" i="1"/>
  <c r="Q78" i="1"/>
  <c r="P78" i="1"/>
  <c r="G171" i="1" s="1"/>
  <c r="O78" i="1"/>
  <c r="N78" i="1"/>
  <c r="M78" i="1"/>
  <c r="L78" i="1"/>
  <c r="K78" i="1"/>
  <c r="J78" i="1"/>
  <c r="G78" i="1"/>
  <c r="F78" i="1"/>
  <c r="K170" i="1" s="1"/>
  <c r="E78" i="1"/>
  <c r="I170" i="1" s="1"/>
  <c r="D78" i="1"/>
  <c r="C78" i="1"/>
  <c r="B78" i="1"/>
  <c r="S77" i="1"/>
  <c r="R77" i="1"/>
  <c r="Q77" i="1"/>
  <c r="P77" i="1"/>
  <c r="O77" i="1"/>
  <c r="N77" i="1"/>
  <c r="M77" i="1"/>
  <c r="L77" i="1"/>
  <c r="K77" i="1"/>
  <c r="J77" i="1"/>
  <c r="I77" i="1"/>
  <c r="H77" i="1"/>
  <c r="G77" i="1"/>
  <c r="F77" i="1"/>
  <c r="E77" i="1"/>
  <c r="D77" i="1"/>
  <c r="C77" i="1"/>
  <c r="B77" i="1"/>
  <c r="S72" i="1"/>
  <c r="R72" i="1"/>
  <c r="Q72" i="1"/>
  <c r="P72" i="1"/>
  <c r="S71" i="1"/>
  <c r="R71" i="1"/>
  <c r="Q71" i="1"/>
  <c r="P71" i="1"/>
  <c r="O71" i="1"/>
  <c r="N71" i="1"/>
  <c r="S60" i="1"/>
  <c r="R60" i="1"/>
  <c r="Q60" i="1"/>
  <c r="P60" i="1"/>
  <c r="O60" i="1"/>
  <c r="N60" i="1"/>
  <c r="S59" i="1"/>
  <c r="M208" i="1" s="1"/>
  <c r="R59" i="1"/>
  <c r="K208" i="1" s="1"/>
  <c r="Q59" i="1"/>
  <c r="I208" i="1" s="1"/>
  <c r="P59" i="1"/>
  <c r="G208" i="1" s="1"/>
  <c r="O59" i="1"/>
  <c r="E208" i="1" s="1"/>
  <c r="N59" i="1"/>
  <c r="C208" i="1" s="1"/>
  <c r="M117" i="1" l="1"/>
  <c r="M130" i="1" s="1"/>
  <c r="F131" i="1"/>
  <c r="F130" i="1"/>
  <c r="C131" i="1"/>
  <c r="C130" i="1"/>
  <c r="B131" i="1"/>
  <c r="B130" i="1"/>
  <c r="G159" i="1"/>
  <c r="G301" i="1"/>
  <c r="F301" i="1"/>
  <c r="F310" i="1"/>
  <c r="I310" i="1"/>
  <c r="I180" i="1"/>
  <c r="J179" i="1"/>
  <c r="G312" i="1"/>
  <c r="J312" i="1"/>
  <c r="M312" i="1" s="1"/>
  <c r="J100" i="1"/>
  <c r="L287" i="1"/>
  <c r="L291" i="1"/>
  <c r="F299" i="1"/>
  <c r="L300" i="1"/>
  <c r="L302" i="1"/>
  <c r="G313" i="1"/>
  <c r="I78" i="1"/>
  <c r="E170" i="1" s="1"/>
  <c r="D117" i="1"/>
  <c r="P117" i="1"/>
  <c r="P130" i="1" s="1"/>
  <c r="J128" i="1"/>
  <c r="J133" i="1"/>
  <c r="J135" i="1"/>
  <c r="C151" i="1"/>
  <c r="E173" i="1"/>
  <c r="F287" i="1"/>
  <c r="F291" i="1"/>
  <c r="F300" i="1"/>
  <c r="F302" i="1"/>
  <c r="L298" i="1"/>
  <c r="C312" i="1"/>
  <c r="I309" i="1"/>
  <c r="L309" i="1" s="1"/>
  <c r="I311" i="1"/>
  <c r="L311" i="1" s="1"/>
  <c r="I313" i="1"/>
  <c r="L313" i="1" s="1"/>
  <c r="M108" i="1"/>
  <c r="L100" i="1"/>
  <c r="J174" i="1" s="1"/>
  <c r="K174" i="1" s="1"/>
  <c r="G309" i="1"/>
  <c r="G173" i="1"/>
  <c r="D310" i="1"/>
  <c r="J309" i="1"/>
  <c r="M309" i="1" s="1"/>
  <c r="J313" i="1"/>
  <c r="M313" i="1" s="1"/>
  <c r="K250" i="1"/>
  <c r="K252" i="1"/>
  <c r="I250" i="1"/>
  <c r="I251" i="1"/>
  <c r="E252" i="1"/>
  <c r="C251" i="1"/>
  <c r="B313" i="1"/>
  <c r="F313" i="1" s="1"/>
  <c r="B310" i="1"/>
  <c r="M95" i="1"/>
  <c r="H78" i="1"/>
  <c r="N84" i="1" s="1"/>
  <c r="M161" i="1"/>
  <c r="E161" i="1"/>
  <c r="S84" i="1"/>
  <c r="R84" i="1"/>
  <c r="G185" i="1"/>
  <c r="O84" i="1"/>
  <c r="E159" i="1"/>
  <c r="K151" i="1"/>
  <c r="G153" i="1"/>
  <c r="G152" i="1"/>
  <c r="M198" i="1"/>
  <c r="E182" i="1"/>
  <c r="Q84" i="1"/>
  <c r="I173" i="1" s="1"/>
  <c r="M159" i="1"/>
  <c r="M182" i="1"/>
  <c r="I161" i="1"/>
  <c r="E152" i="1"/>
  <c r="M151" i="1"/>
  <c r="M203" i="1"/>
  <c r="D129" i="1"/>
  <c r="P132" i="1"/>
  <c r="D134" i="1"/>
  <c r="P134" i="1"/>
  <c r="C161" i="1"/>
  <c r="K161" i="1"/>
  <c r="O109" i="1"/>
  <c r="G128" i="1"/>
  <c r="S128" i="1"/>
  <c r="M129" i="1"/>
  <c r="M132" i="1"/>
  <c r="G133" i="1"/>
  <c r="S133" i="1"/>
  <c r="M134" i="1"/>
  <c r="G135" i="1"/>
  <c r="S135" i="1"/>
  <c r="I153" i="1"/>
  <c r="D130" i="1"/>
  <c r="P129" i="1"/>
  <c r="C182" i="1"/>
  <c r="K182" i="1"/>
  <c r="C153" i="1"/>
  <c r="K153" i="1"/>
  <c r="P84" i="1"/>
  <c r="K109" i="1"/>
  <c r="J127" i="1"/>
  <c r="D128" i="1"/>
  <c r="P128" i="1"/>
  <c r="J129" i="1"/>
  <c r="J132" i="1"/>
  <c r="D133" i="1"/>
  <c r="P133" i="1"/>
  <c r="J134" i="1"/>
  <c r="D135" i="1"/>
  <c r="P135" i="1"/>
  <c r="C160" i="1"/>
  <c r="K160" i="1"/>
  <c r="G161" i="1"/>
  <c r="I185" i="1"/>
  <c r="C109" i="1"/>
  <c r="G127" i="1"/>
  <c r="S127" i="1"/>
  <c r="M128" i="1"/>
  <c r="G129" i="1"/>
  <c r="S129" i="1"/>
  <c r="G132" i="1"/>
  <c r="S132" i="1"/>
  <c r="M133" i="1"/>
  <c r="G134" i="1"/>
  <c r="S134" i="1"/>
  <c r="M135" i="1"/>
  <c r="E153" i="1"/>
  <c r="M153" i="1"/>
  <c r="D131" i="1"/>
  <c r="P131" i="1"/>
  <c r="N83" i="1"/>
  <c r="R83" i="1"/>
  <c r="D108" i="1"/>
  <c r="P108" i="1"/>
  <c r="B109" i="1"/>
  <c r="F109" i="1"/>
  <c r="N109" i="1"/>
  <c r="R109" i="1"/>
  <c r="J117" i="1"/>
  <c r="J130" i="1" s="1"/>
  <c r="D127" i="1"/>
  <c r="P127" i="1"/>
  <c r="N130" i="1"/>
  <c r="R130" i="1"/>
  <c r="H131" i="1"/>
  <c r="L131" i="1"/>
  <c r="C181" i="1"/>
  <c r="K181" i="1"/>
  <c r="G182" i="1"/>
  <c r="C185" i="1"/>
  <c r="K185" i="1"/>
  <c r="O83" i="1"/>
  <c r="S83" i="1"/>
  <c r="G117" i="1"/>
  <c r="G130" i="1" s="1"/>
  <c r="S117" i="1"/>
  <c r="S130" i="1" s="1"/>
  <c r="M127" i="1"/>
  <c r="K130" i="1"/>
  <c r="O130" i="1"/>
  <c r="E131" i="1"/>
  <c r="I131" i="1"/>
  <c r="Q131" i="1"/>
  <c r="E181" i="1"/>
  <c r="M181" i="1"/>
  <c r="I182" i="1"/>
  <c r="E185" i="1"/>
  <c r="M185" i="1"/>
  <c r="P83" i="1"/>
  <c r="J108" i="1"/>
  <c r="H109" i="1"/>
  <c r="L109" i="1"/>
  <c r="G181" i="1"/>
  <c r="Q83" i="1"/>
  <c r="G108" i="1"/>
  <c r="S108" i="1"/>
  <c r="E109" i="1"/>
  <c r="I109" i="1"/>
  <c r="Q109" i="1"/>
  <c r="I181" i="1"/>
  <c r="M131" i="1" l="1"/>
  <c r="E143" i="1"/>
  <c r="E144" i="1"/>
  <c r="E142" i="1"/>
  <c r="M175" i="1"/>
  <c r="M169" i="1"/>
  <c r="M172" i="1"/>
  <c r="K143" i="1"/>
  <c r="K144" i="1"/>
  <c r="K142" i="1"/>
  <c r="E177" i="1"/>
  <c r="E169" i="1"/>
  <c r="E172" i="1"/>
  <c r="F312" i="1"/>
  <c r="I312" i="1"/>
  <c r="L312" i="1" s="1"/>
  <c r="C174" i="1"/>
  <c r="C142" i="1"/>
  <c r="C143" i="1"/>
  <c r="C144" i="1"/>
  <c r="E271" i="1"/>
  <c r="I169" i="1"/>
  <c r="I172" i="1"/>
  <c r="E174" i="1"/>
  <c r="G143" i="1"/>
  <c r="G144" i="1"/>
  <c r="G142" i="1"/>
  <c r="K180" i="1"/>
  <c r="L179" i="1"/>
  <c r="M180" i="1" s="1"/>
  <c r="I144" i="1"/>
  <c r="I142" i="1"/>
  <c r="I143" i="1"/>
  <c r="M143" i="1"/>
  <c r="M144" i="1"/>
  <c r="M142" i="1"/>
  <c r="D271" i="1"/>
  <c r="G169" i="1"/>
  <c r="G172" i="1"/>
  <c r="M136" i="1"/>
  <c r="M109" i="1"/>
  <c r="F271" i="1"/>
  <c r="K172" i="1"/>
  <c r="K169" i="1"/>
  <c r="B271" i="1"/>
  <c r="C172" i="1"/>
  <c r="C169" i="1"/>
  <c r="J310" i="1"/>
  <c r="G310" i="1"/>
  <c r="C173" i="1"/>
  <c r="M173" i="1"/>
  <c r="K173" i="1"/>
  <c r="C170" i="1"/>
  <c r="H310" i="1"/>
  <c r="L310" i="1" s="1"/>
  <c r="M100" i="1"/>
  <c r="L174" i="1" s="1"/>
  <c r="M174" i="1" s="1"/>
  <c r="I179" i="1"/>
  <c r="C179" i="1"/>
  <c r="G271" i="1"/>
  <c r="M179" i="1"/>
  <c r="M177" i="1"/>
  <c r="K179" i="1"/>
  <c r="K177" i="1"/>
  <c r="K175" i="1"/>
  <c r="G177" i="1"/>
  <c r="E175" i="1"/>
  <c r="C271" i="1"/>
  <c r="E179" i="1"/>
  <c r="C177" i="1"/>
  <c r="C175" i="1"/>
  <c r="G179" i="1"/>
  <c r="G175" i="1"/>
  <c r="I177" i="1"/>
  <c r="I175" i="1"/>
  <c r="G109" i="1"/>
  <c r="C212" i="1"/>
  <c r="C213" i="1"/>
  <c r="C211" i="1"/>
  <c r="C183" i="1"/>
  <c r="S109" i="1"/>
  <c r="P109" i="1"/>
  <c r="J136" i="1"/>
  <c r="I213" i="1"/>
  <c r="I211" i="1"/>
  <c r="I183" i="1"/>
  <c r="I212" i="1"/>
  <c r="M212" i="1"/>
  <c r="M213" i="1"/>
  <c r="M211" i="1"/>
  <c r="M183" i="1"/>
  <c r="S136" i="1"/>
  <c r="P136" i="1"/>
  <c r="D109" i="1"/>
  <c r="G213" i="1"/>
  <c r="G211" i="1"/>
  <c r="G183" i="1"/>
  <c r="G212" i="1"/>
  <c r="E212" i="1"/>
  <c r="E213" i="1"/>
  <c r="E211" i="1"/>
  <c r="E183" i="1"/>
  <c r="G136" i="1"/>
  <c r="D136" i="1"/>
  <c r="S131" i="1"/>
  <c r="K212" i="1"/>
  <c r="K213" i="1"/>
  <c r="K211" i="1"/>
  <c r="K183" i="1"/>
  <c r="J131" i="1"/>
  <c r="G131" i="1"/>
  <c r="J109" i="1"/>
  <c r="M310" i="1" l="1"/>
</calcChain>
</file>

<file path=xl/sharedStrings.xml><?xml version="1.0" encoding="utf-8"?>
<sst xmlns="http://schemas.openxmlformats.org/spreadsheetml/2006/main" count="671" uniqueCount="270">
  <si>
    <t>FORMATO PARA CAPTURAR INFORMACIÓN E INDICADORES BÁSICOS DE LA DES. PFCE 2016-2017</t>
  </si>
  <si>
    <t>Nombre de la Institución:</t>
  </si>
  <si>
    <t>Clave DES</t>
  </si>
  <si>
    <t>Nombre de la DES:</t>
  </si>
  <si>
    <t>Nombre del Campi en donde se encuentra ubicado la DES</t>
  </si>
  <si>
    <t>Disciplinar</t>
  </si>
  <si>
    <t>Multidisciplinar (que cuentan con PE de diferentes áreas del conocimiento)</t>
  </si>
  <si>
    <t>Nombre de las unidades académicas (escuelas, facultades, institutos) que integran la DES:</t>
  </si>
  <si>
    <t>Municipio *</t>
  </si>
  <si>
    <t>Localidad*</t>
  </si>
  <si>
    <t>Clave
Unidad
Académica</t>
  </si>
  <si>
    <t>* Los datos deberán ser presentados conforme al catálogo que elabora el INEGI</t>
  </si>
  <si>
    <t>NOMBRE DEL PROGRAMA EDUCATIVO</t>
  </si>
  <si>
    <t>Reciente creación*</t>
  </si>
  <si>
    <t>Año*</t>
  </si>
  <si>
    <t>Evaluado 
Si = S
No  = N</t>
  </si>
  <si>
    <t>Nivel del PE</t>
  </si>
  <si>
    <t>Matrícula</t>
  </si>
  <si>
    <t>Nivel CIEES</t>
  </si>
  <si>
    <t>Acreditado</t>
  </si>
  <si>
    <t>PNPC</t>
  </si>
  <si>
    <t>Municipio</t>
  </si>
  <si>
    <t>Localidad</t>
  </si>
  <si>
    <t>TSU/PA</t>
  </si>
  <si>
    <t>Licenciatura</t>
  </si>
  <si>
    <t>Especialidad</t>
  </si>
  <si>
    <t>Maestría</t>
  </si>
  <si>
    <t>Doctorado</t>
  </si>
  <si>
    <t>PFC</t>
  </si>
  <si>
    <t>PNP</t>
  </si>
  <si>
    <t>Maestrira</t>
  </si>
  <si>
    <t>Nivel 1</t>
  </si>
  <si>
    <t>Nivel 2</t>
  </si>
  <si>
    <t>Nivel 3</t>
  </si>
  <si>
    <t>Reciente creación</t>
  </si>
  <si>
    <t>En Consolidación</t>
  </si>
  <si>
    <t>Consolidado</t>
  </si>
  <si>
    <t>Competencia Internacional</t>
  </si>
  <si>
    <t>Registrar todos los programas educativos de la DES, indicar la clasificación de los CIEES, si ha sido acreditado o si no ha sido evaluado. Puede ocurrir más de una categoría. Marque con una X</t>
  </si>
  <si>
    <t>PROGRAMAS EDUCATIVOS EVALUABLES</t>
  </si>
  <si>
    <t>Nivel</t>
  </si>
  <si>
    <t>LICENCIATURA</t>
  </si>
  <si>
    <t>ESPECIALIDAD</t>
  </si>
  <si>
    <t>Año</t>
  </si>
  <si>
    <t>Número de PE</t>
  </si>
  <si>
    <t>MAESTRÍA</t>
  </si>
  <si>
    <t>DOCTORADO</t>
  </si>
  <si>
    <t>TOTAL</t>
  </si>
  <si>
    <t>PROGRAMAS EDUCATIVOS NO EVALUABLES</t>
  </si>
  <si>
    <t>PROGRAMAS EDUCATIVOS (EVALUABLES Y NO EVALUABLES)</t>
  </si>
  <si>
    <t>Nota: Las celdas o casillas sombreadas no deben ser llenadas. Son Fórmulas para calcular automaticamente. Favor de no mover o modificar el formato. Introducir los datos sólo en las casillas en blanco.</t>
  </si>
  <si>
    <t>DES multidisciplinar que cuentan con PE en más de una área del conocimiento.</t>
  </si>
  <si>
    <t>Área del Conocimiento</t>
  </si>
  <si>
    <t xml:space="preserve">MATRICULA POR ÁREA DEL CONOCIMIENTO Y TIPO </t>
  </si>
  <si>
    <t>Posgrado</t>
  </si>
  <si>
    <t>Educación</t>
  </si>
  <si>
    <t>Artes y Humanidades</t>
  </si>
  <si>
    <t>Ciencias Sociales, Administración y Derecho</t>
  </si>
  <si>
    <t>Ciencias Naturales, Exactas y de la Computación</t>
  </si>
  <si>
    <t>Ingeniría, Manufactura y Construcción</t>
  </si>
  <si>
    <t>Agronomía y Veterinaria</t>
  </si>
  <si>
    <t>Salud</t>
  </si>
  <si>
    <t>Servicios</t>
  </si>
  <si>
    <t>PERSONAL ACADÉMICO</t>
  </si>
  <si>
    <t>H</t>
  </si>
  <si>
    <t>M</t>
  </si>
  <si>
    <t>T</t>
  </si>
  <si>
    <t>Número de profesores de tiempo completo</t>
  </si>
  <si>
    <t>Número de profesores de tiempo parcial (PMT y PA)</t>
  </si>
  <si>
    <t>Total de profesores</t>
  </si>
  <si>
    <t>% de profesores de tiempo completo</t>
  </si>
  <si>
    <t>Profesores de Tiempo Completo con:</t>
  </si>
  <si>
    <t>Posgrado en el área de su desempeño</t>
  </si>
  <si>
    <t>Doctorado en el área de su desempeño</t>
  </si>
  <si>
    <t>Pertenencia al SNI / SNC</t>
  </si>
  <si>
    <t>Perfil deseable PROMEP, reconocido por la SEP</t>
  </si>
  <si>
    <t>Participación en el programa de tutoría</t>
  </si>
  <si>
    <t>Profesores (PTC, PMT y PA) que reciben capacitación y/o actualización con al menos 40 horas por año</t>
  </si>
  <si>
    <t>% Profesores de Tiempo Completo con:</t>
  </si>
  <si>
    <t>% H</t>
  </si>
  <si>
    <t>% M</t>
  </si>
  <si>
    <t>% T</t>
  </si>
  <si>
    <t>PROGRAMAS EDUCATIVOS</t>
  </si>
  <si>
    <t>Concepto:</t>
  </si>
  <si>
    <t>Núm</t>
  </si>
  <si>
    <t>%</t>
  </si>
  <si>
    <t>Número y % de PE que realizaron estudios de factibilidad para buscar su pertinencia</t>
  </si>
  <si>
    <t>Número y % de PE actualizados</t>
  </si>
  <si>
    <t>Número y % de programas actualizados en los últimos cinco años</t>
  </si>
  <si>
    <t>Número y % de PE de TSU y Licenciatura evaluados por los CIEES</t>
  </si>
  <si>
    <t>Número y % de TSU/PA y LIC en el nivel 1 de los CIEES</t>
  </si>
  <si>
    <t>Número y % de TSU/PA y LIC en el nivel 2 de los CIEES</t>
  </si>
  <si>
    <t>Número y % de TSU/PA y LIC en el nivel 3 de los CIEES</t>
  </si>
  <si>
    <t>Número y % de programas de TSU/PA y licenciatura acreditados</t>
  </si>
  <si>
    <t>Número y % de PE de TSU y Lic.  de calidad*</t>
  </si>
  <si>
    <t>Número y % de programas de posgrado incluidos en el Padrón Nacional de Posgrado (PNP SEP-CONACYT)</t>
  </si>
  <si>
    <t>Número y % de programas reconocios por el Programa de Fomento de la Calidad (PFC)</t>
  </si>
  <si>
    <t>Número y % de programas de posgrado reconocidos por el Programa Nacional de Posgrado de Calidad (PNPC SEP-CONACYT)</t>
  </si>
  <si>
    <t>Concepto</t>
  </si>
  <si>
    <t>Núm.</t>
  </si>
  <si>
    <t>Número y % de matrícula de TSU y Lic. atendida en PE (evaluables) de calidad</t>
  </si>
  <si>
    <t>Número y % de Matrícula de PE de posgrado atendida en PE reconocidos por el Padrón Nacional de Posgrado (PNP SEP-CONACyT)</t>
  </si>
  <si>
    <t>Número y % de Matrícula de PE de posgrado atendida en PE reconocidos por el Programa de Fomento de la Calidad (PFC)</t>
  </si>
  <si>
    <t>Número y % de Matrícula de PE de posgrado atendida en PE reconocios por el Programa Nacional de Posgrado de Calida (PNPC SEP-CONACyT)</t>
  </si>
  <si>
    <t>* Considerar PE de buena calidad, los PE de TSU/PA y LIC que se encuentran en el Nivel 1 del padrón de PE evaluados por los CIEES o acreditados por un organismo reconocido por el COPAES.</t>
  </si>
  <si>
    <t>* Considerar PE de buena calidad, los PE de posgrado que están reconocidos en el Padron Nacional de Posgrado de Calidad o en el Padron de Fomento a la Calidad del CONACYT-SEP</t>
  </si>
  <si>
    <t>PROCESOS EDUCATIVOS</t>
  </si>
  <si>
    <t>Número y % de becas otorgadas por la institución (TSU/PA, LIC. y Posgrado)</t>
  </si>
  <si>
    <t>Número y % de becas otorgadas por el PRONABES (TSU/PA y LIC)</t>
  </si>
  <si>
    <t>Número y % de becas otorgadas por el CONACyT (Esp. Maest. y Doc.)</t>
  </si>
  <si>
    <t>Número y % de becas otorgadas por otros programas o instituciones (TSU/PA, Licenciatura y Posgrado)</t>
  </si>
  <si>
    <t>Total del número de becas</t>
  </si>
  <si>
    <t>Número y % de alumnos que reciben tutoría en PE de TSU/PA y LIC.</t>
  </si>
  <si>
    <t>Número y % de estudiantes realizan movilidad académica nacional</t>
  </si>
  <si>
    <t>Número y % de estudiantes que realizan movilidad nacional y que tiene valor curricular</t>
  </si>
  <si>
    <t>Número y % de estudiantes realizan movilidad académica internacional</t>
  </si>
  <si>
    <t>Número y % de estudiantes que realizan movilidad internacional y que tiene valor curricular</t>
  </si>
  <si>
    <t>Número y % de estudiantes de nuevo ingreso</t>
  </si>
  <si>
    <t>Número y % de estudiantes de nuevo ingreso que reciben cursos de regularización para atender sus deficiencias académicas</t>
  </si>
  <si>
    <t>Número y  % de PE que aplican procesos colegiados de evaluación del aprendizaje</t>
  </si>
  <si>
    <t>Número y % de PE que se actualizaron o incorporaron elementos de enfoques centrados en el estudiante o en el aprendizaje</t>
  </si>
  <si>
    <t>Número y % de PE que tienen  el currículo flexible</t>
  </si>
  <si>
    <t>Número y % de programas educativos con tasa de titulación superior al 70 %</t>
  </si>
  <si>
    <t>Número y % de programas educativos con tasa de retención del 1º. al 2do. año superior al 70 %</t>
  </si>
  <si>
    <t>Número y % de satisfacción de los estudiantes (**)</t>
  </si>
  <si>
    <t>Para obtener el número y porcentaje de estos indicadores se debe considerar el calculo de la tasa de titulación conforme a lo que se indicia en el Anexo I de la Guía.</t>
  </si>
  <si>
    <t>(**) Si se cuenta con este estudio se debe de incluir un texto como ANEXO al ProDES que describa la forma en que se realiza esta actividad. Para obtener el porcentaje de este indicador hay que considerar el total de encuestados entre los que contestaron positivamente.</t>
  </si>
  <si>
    <t>RESULTADOS EDUCATIVOS</t>
  </si>
  <si>
    <t xml:space="preserve">NO. </t>
  </si>
  <si>
    <t>Número y % de PE que aplican el EGEL a estudiantes egresados (Licenciatura)</t>
  </si>
  <si>
    <t>Número y % de estudiantes que aplicaron el EGEL (Licenciatura)</t>
  </si>
  <si>
    <t>Número y % de estudiantes que aprobaron el EGEL (Licenciatura)</t>
  </si>
  <si>
    <t>Número y % de estudiantes que aprobaron y que obtuvieron un resultado satisfactorio en el EGEL (Licenciatura)</t>
  </si>
  <si>
    <t>Número y % de estudiantes que aprobaron y que obtuvieron un resultado sobresaliente en el EGEL (Licenciatura)</t>
  </si>
  <si>
    <t>Número y % de PE que aplican el EGETSU a estudiantes egresados (TSU/PA)</t>
  </si>
  <si>
    <t>Número y % de estudiantes que aplicaron el EGETSU (TSU/PA)</t>
  </si>
  <si>
    <t>Número y % de estudiantes que aprobaron el EGETSU (TSU/PA)</t>
  </si>
  <si>
    <t>Número y % de estudiantes que aprobaron y que obtuvieron un resultado satisfactorio en el EGETSU (TSU/PA)</t>
  </si>
  <si>
    <t>Número y % de estudiantes que aprobaron y que obtuvieron un resultado sobresalientes en el EGETSU (TSU/PA)</t>
  </si>
  <si>
    <t>Número y % de PE de licenciatura/campus con estándar 1 del IDAP del CENEVAL</t>
  </si>
  <si>
    <t>Número y % de PE de licenciatura/campus con estándar 2 del IDAP del CENEVAL</t>
  </si>
  <si>
    <t>Número y % de PE de TSU/PA y licenciatura que se actualizarán incorporando estudios de seguimiento de egresados</t>
  </si>
  <si>
    <t>Número y % de PE posgrado que se actualizarán incorporando estudios de seguimiento de egresados (graduados)</t>
  </si>
  <si>
    <t>Número y % de PE que se actualizarán incorporando estudios de empleadores</t>
  </si>
  <si>
    <t>Número y % de PE que se actualizarán incorporando el servicio social en el plan de estudios</t>
  </si>
  <si>
    <t>Número y % de PE que se actualizarán incorporando la práctica profesional en el plan de estudios</t>
  </si>
  <si>
    <t>Número y % de PE basados en competencias</t>
  </si>
  <si>
    <t>Número y % de PE que incorporan una segunda lengua (preferentemente el inglés) y que es requisito de egreso</t>
  </si>
  <si>
    <t>Número y % de PE que incorporan la temática del medio ambiente y el desarrollo sustentable en sus planes y/o programas de estudio</t>
  </si>
  <si>
    <t>Número y % de PE en los que el 80 % o más de sus egresados consiguieron empleo en menos de seis meses después de egresar</t>
  </si>
  <si>
    <t>Número y % de PE en los que el 80 % o más de sus titulados realizó alguna actividad laboral durante el primer año después de egresar y que coincidió o tuvo relación con sus estudios</t>
  </si>
  <si>
    <t>Conepto</t>
  </si>
  <si>
    <t>M1</t>
  </si>
  <si>
    <t>M2</t>
  </si>
  <si>
    <t>Número y % de la tasa de retención por cohorte generacional del ciclo A; del 1ro. al 2do. Año en TSU/PA .</t>
  </si>
  <si>
    <t>Número y % de la tasa de retención por cohorte generacional del ciclo B; del 1ro. al 2do. Año en TSU/PA .</t>
  </si>
  <si>
    <t>Número y % de egresados (eficiencia terminal) por cohorte generacional del ciclo A; en TSU/PA.</t>
  </si>
  <si>
    <t>Número y % de egresados (eficiencia terminal) por cohorte generacional del ciclo B; en TSU/PA.</t>
  </si>
  <si>
    <t>Número y % de egresados de TSU/PA que consiguieron empleo en menos de seis meses despues de egresar</t>
  </si>
  <si>
    <t>Número y % de estudiantes titulados por cohorte generacional del ciclo A; durante el primer año de egreso de TSU/PA.</t>
  </si>
  <si>
    <t>Número y % de estudiantes titulados por cohorte generacional del ciclo B; durante el primer año de egreso de TSU/PA.</t>
  </si>
  <si>
    <t>Número y % de titulados de TSU/PA que realizó alguna actividad laboral despues de egresar y que coincidió o tuvo relación con sus estudios</t>
  </si>
  <si>
    <t>Número y % de la tasa de retención por cohorte generacional del ciclo A; del 1ro. al 2do. Año en licenciatura.</t>
  </si>
  <si>
    <t>Número y % de la tasa de retención por cohorte generacional del ciclo B; del 1ro. al 2do. Año en licenciatura.</t>
  </si>
  <si>
    <t>Número y % de egresados (eficiencia terminal) por cohorte generacional del ciclo A; en licenciatura.</t>
  </si>
  <si>
    <t>Número y % de egresados (eficiencia terminal) por cohorte generacional del ciclo B; en licenciatura.</t>
  </si>
  <si>
    <t>Número y % de egresados de licenciatura que consiguieron empleo en menos de seis meses despues de egresar</t>
  </si>
  <si>
    <t>Número y % de estudiantes titulados por cohorte generacional del ciclo A; durante el primer año de egreso de licenciatura.</t>
  </si>
  <si>
    <t>Número y % de titulados de licenciatura que realizó alguna actividad laboral despues de egresar y que coincidió o tuvo relación con sus estudios</t>
  </si>
  <si>
    <t>Número y % de satisfacción de los egresados (**)</t>
  </si>
  <si>
    <t>Número y % de opiniones favorables de los resultados de los PE de la DES, de una muestra representativa de la sociedad (**)</t>
  </si>
  <si>
    <t>Número y % de satisfacción de los empleadores sobre el desempeño de los egresados (**)</t>
  </si>
  <si>
    <t>(**) Si se cuenta con este estudio, incluir un texto como ANEXO al documento PFCE que describa la forma en que se realiza esta actividad. Para obtener el porcentaje de este indicador hay que considerar el total de encuestados entre los que contestaron positivamente.</t>
  </si>
  <si>
    <t>M1: Corresponde al número inicial con el que se obtiene el porcentaje de cada concepto.</t>
  </si>
  <si>
    <t>M2: Corresponde al número final con el que se obtiene el porcentaje de cada concepto.</t>
  </si>
  <si>
    <r>
      <t>Cohorte generacional del ciclo A:</t>
    </r>
    <r>
      <rPr>
        <sz val="10"/>
        <rFont val="Arial Narrow"/>
        <family val="2"/>
      </rPr>
      <t xml:space="preserve"> Número de estudiantes de nuevo ingreso matrículados en el 1° período  de un ciclo escolar (Agosto - Diciembre).</t>
    </r>
  </si>
  <si>
    <r>
      <t xml:space="preserve">Cohorte generacional del ciclo B: </t>
    </r>
    <r>
      <rPr>
        <sz val="10"/>
        <rFont val="Arial Narrow"/>
        <family val="2"/>
      </rPr>
      <t>Número de estudiantes de nuevo ingreso matriculados en el 2° período de un ciclo escolar (Enero - Julio).</t>
    </r>
  </si>
  <si>
    <t>Número de LGAC registradas en el PROMEP</t>
  </si>
  <si>
    <t>Número y % de cuerpos académicos consolidados registrados en el PROMEP</t>
  </si>
  <si>
    <t>Número y % de cuerpos académicos en consolidación registrados en el PROMEP</t>
  </si>
  <si>
    <t>Número y % de cuerpos académicos en formación registrados en el PROMEP</t>
  </si>
  <si>
    <t>Total de cuerpos académicos registrados en el PROMEP</t>
  </si>
  <si>
    <t>SI</t>
  </si>
  <si>
    <t>NO</t>
  </si>
  <si>
    <t>Existen estrategias orientas a compensar deficiencias de los estudiantes para evitar la deserción, manteniendo la calidad (**)</t>
  </si>
  <si>
    <t>(**) En caso afirmativo, incluir un texto como ANEXO que describa la forma en que se realiza esta actividad.</t>
  </si>
  <si>
    <t>Total</t>
  </si>
  <si>
    <t>Obsoletas</t>
  </si>
  <si>
    <t>Dedicadas a los alumnos</t>
  </si>
  <si>
    <t>Dedicadas a los profesores</t>
  </si>
  <si>
    <t>Dedicadas al personal de apoyo</t>
  </si>
  <si>
    <t>Total de computadoras en la DES</t>
  </si>
  <si>
    <t>Relación de computadoras por alumno</t>
  </si>
  <si>
    <t>Relación de computadoras por profesor</t>
  </si>
  <si>
    <t>Número</t>
  </si>
  <si>
    <t>Número y % de computadores por personal de apoyo</t>
  </si>
  <si>
    <t>Área del conocimiento</t>
  </si>
  <si>
    <t>Títulos</t>
  </si>
  <si>
    <t>Volúmenes</t>
  </si>
  <si>
    <t>Suscripciones a revistas</t>
  </si>
  <si>
    <t>B  / A</t>
  </si>
  <si>
    <t>C  / A</t>
  </si>
  <si>
    <t>(A)</t>
  </si>
  <si>
    <t>(B)</t>
  </si>
  <si>
    <t>( C )</t>
  </si>
  <si>
    <t>EDUCACIÓN</t>
  </si>
  <si>
    <t>ARTES Y HUMANIDADES</t>
  </si>
  <si>
    <t>CIENCIAS SOCUIALES, ADMINISTRACIÓN Y DERECHO</t>
  </si>
  <si>
    <t>CIENCIAS NATURALES , EXACTAS Y DE LA COMPUTACIÓN</t>
  </si>
  <si>
    <t>INGENIERÍA, MANUFACTURA Y CONSTRUCCIÓN</t>
  </si>
  <si>
    <t>AGRONOMÍA Y VETERINARIA</t>
  </si>
  <si>
    <t>SALUD</t>
  </si>
  <si>
    <t>SERVICIOS</t>
  </si>
  <si>
    <t xml:space="preserve">Número y % de profesores de tiempo completo con cubículo individual o compartido </t>
  </si>
  <si>
    <t>UNIVERSIDAD AUTÓNOMA DEL ESTADO DE MÉXICO</t>
  </si>
  <si>
    <t>NORESTE DEL ESTADO DE MÉXICO</t>
  </si>
  <si>
    <t>CENTRO UNIVERSITARIO UAEM ECATEPEC</t>
  </si>
  <si>
    <t>X</t>
  </si>
  <si>
    <t>UNIDAD ACADÉMICA PROFESIONAL ACOLMAN</t>
  </si>
  <si>
    <t>Ecatepec</t>
  </si>
  <si>
    <t>Tierra Blanca</t>
  </si>
  <si>
    <t>15USU0073S</t>
  </si>
  <si>
    <t>Axapusco</t>
  </si>
  <si>
    <t>Sto. Domingo Aztacameca</t>
  </si>
  <si>
    <t>15USU450IV</t>
  </si>
  <si>
    <t>Zumpango</t>
  </si>
  <si>
    <t>Vista Hermosa</t>
  </si>
  <si>
    <t>15USU0045W</t>
  </si>
  <si>
    <t>Acolman</t>
  </si>
  <si>
    <t>Ejido de Sta.Catarina</t>
  </si>
  <si>
    <t>15USU4517W</t>
  </si>
  <si>
    <t xml:space="preserve">Ingeniero en Computación </t>
  </si>
  <si>
    <t>0</t>
  </si>
  <si>
    <t>S</t>
  </si>
  <si>
    <t>Ecatepec,Teotihuacan, Zumpango</t>
  </si>
  <si>
    <t>Tierra Blanca, Sto. Domingo,Vista Hermosa</t>
  </si>
  <si>
    <t>15USU0073S, 15USU0450IV, 15USUOO45W</t>
  </si>
  <si>
    <t>Ingeniero Agrónomo en producción</t>
  </si>
  <si>
    <t>1</t>
  </si>
  <si>
    <t>N</t>
  </si>
  <si>
    <t>15USU0045W,</t>
  </si>
  <si>
    <t>Ingeniero Químico</t>
  </si>
  <si>
    <t>Ejidos de Sta. Catarina</t>
  </si>
  <si>
    <t>Ingeniero en Producción Industrial</t>
  </si>
  <si>
    <t>Licenciado en Administración</t>
  </si>
  <si>
    <t>Ecatepec,Zumpango</t>
  </si>
  <si>
    <t>Tierra Blanca,Vista Hermosa</t>
  </si>
  <si>
    <t>15USU0073S,15USUOO45W</t>
  </si>
  <si>
    <t xml:space="preserve">Licenciado en Contaduría </t>
  </si>
  <si>
    <t xml:space="preserve">Licenciado en Derecho </t>
  </si>
  <si>
    <t>Teotihuacan, Zumpango</t>
  </si>
  <si>
    <t>Sto. Domingo, Vista Hermosa</t>
  </si>
  <si>
    <t>15USU0450IV, 15USUOO45W</t>
  </si>
  <si>
    <t xml:space="preserve">Licenciado en Informática Administrativa </t>
  </si>
  <si>
    <t>Ecatepec,Teotihuacan.</t>
  </si>
  <si>
    <t>Tierra Blanca, Sto. Domingo.</t>
  </si>
  <si>
    <t>15USU0073S, 15USU0450IV</t>
  </si>
  <si>
    <t xml:space="preserve">Licenciado en Psicología </t>
  </si>
  <si>
    <t>Licenciado en Ciencias Políticas y Administración Pública</t>
  </si>
  <si>
    <t>Licenciado en Diseño Industrial</t>
  </si>
  <si>
    <t>Licenciado en Enfermería</t>
  </si>
  <si>
    <t>Licenciado en Sociología</t>
  </si>
  <si>
    <t>Licenciado en Turismo</t>
  </si>
  <si>
    <t>Licenciado en Nutrición</t>
  </si>
  <si>
    <t>Licenciado en Mercadotecnia</t>
  </si>
  <si>
    <t>Maestría en Administración</t>
  </si>
  <si>
    <t>Maestría en Ciencias de la Computación</t>
  </si>
  <si>
    <t>Maestría en Enfermería</t>
  </si>
  <si>
    <t>CENTRO UNIVERSITARIO UAEM VALLE DE TEOTIHUACÁN</t>
  </si>
  <si>
    <t>CENTRO UNIVERSITARIO UAEM ZUMPANGO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</si>
</sst>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 x14ac:knownFonts="1">
    <font>
      <sz val="11"/>
      <color theme="1"/>
      <name val="Arial"/>
      <family val="2"/>
    </font>
    <font>
      <sz val="11"/>
      <name val="Arial Narrow"/>
      <family val="2"/>
    </font>
    <font>
      <b/>
      <sz val="11"/>
      <color indexed="9"/>
      <name val="Arial Narrow"/>
      <family val="2"/>
    </font>
    <font>
      <b/>
      <sz val="11"/>
      <name val="Arial Narrow"/>
      <family val="2"/>
    </font>
    <font>
      <sz val="11"/>
      <color theme="1"/>
      <name val="Arial Narrow"/>
      <family val="2"/>
    </font>
    <font>
      <sz val="10"/>
      <name val="Arial Narrow"/>
      <family val="2"/>
    </font>
    <font>
      <b/>
      <sz val="10"/>
      <name val="Arial Narrow"/>
      <family val="2"/>
    </font>
    <font>
      <b/>
      <sz val="11"/>
      <color theme="1"/>
      <name val="Arial Narrow"/>
      <family val="2"/>
    </font>
  </fonts>
  <fills count="17">
    <fill>
      <patternFill patternType="none"/>
    </fill>
    <fill>
      <patternFill patternType="gray125"/>
    </fill>
    <fill>
      <patternFill patternType="solid">
        <fgColor indexed="8"/>
        <bgColor indexed="64"/>
      </patternFill>
    </fill>
    <fill>
      <patternFill patternType="solid">
        <fgColor indexed="45"/>
        <bgColor indexed="64"/>
      </patternFill>
    </fill>
    <fill>
      <patternFill patternType="solid">
        <fgColor rgb="FFFF99CC"/>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50"/>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indexed="47"/>
        <bgColor indexed="64"/>
      </patternFill>
    </fill>
    <fill>
      <patternFill patternType="solid">
        <fgColor theme="0"/>
        <bgColor indexed="64"/>
      </patternFill>
    </fill>
    <fill>
      <patternFill patternType="solid">
        <fgColor indexed="43"/>
        <bgColor indexed="64"/>
      </patternFill>
    </fill>
    <fill>
      <patternFill patternType="solid">
        <fgColor theme="8" tint="0.39997558519241921"/>
        <bgColor indexed="64"/>
      </patternFill>
    </fill>
    <fill>
      <patternFill patternType="solid">
        <fgColor rgb="FF808000"/>
        <bgColor indexed="64"/>
      </patternFill>
    </fill>
  </fills>
  <borders count="62">
    <border>
      <left/>
      <right/>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1">
    <xf numFmtId="0" fontId="0" fillId="0" borderId="0"/>
  </cellStyleXfs>
  <cellXfs count="416">
    <xf numFmtId="0" fontId="0" fillId="0" borderId="0" xfId="0"/>
    <xf numFmtId="0" fontId="1" fillId="0" borderId="0" xfId="0" applyFont="1"/>
    <xf numFmtId="0" fontId="3" fillId="0" borderId="1" xfId="0" applyFont="1" applyBorder="1"/>
    <xf numFmtId="0" fontId="1" fillId="0" borderId="1" xfId="0" applyFont="1" applyBorder="1"/>
    <xf numFmtId="0" fontId="1" fillId="0" borderId="0" xfId="0" applyFont="1" applyBorder="1"/>
    <xf numFmtId="49" fontId="3" fillId="0" borderId="2" xfId="0" applyNumberFormat="1" applyFont="1" applyBorder="1" applyAlignment="1">
      <alignment horizontal="justify" vertical="justify"/>
    </xf>
    <xf numFmtId="49" fontId="3" fillId="0" borderId="5" xfId="0" applyNumberFormat="1" applyFont="1" applyBorder="1" applyAlignment="1">
      <alignment horizontal="justify" vertical="justify"/>
    </xf>
    <xf numFmtId="49" fontId="3" fillId="0" borderId="8" xfId="0" applyNumberFormat="1" applyFont="1" applyBorder="1" applyAlignment="1">
      <alignment vertical="justify"/>
    </xf>
    <xf numFmtId="49" fontId="3" fillId="0" borderId="0" xfId="0" applyNumberFormat="1" applyFont="1" applyBorder="1" applyAlignment="1">
      <alignment vertical="justify"/>
    </xf>
    <xf numFmtId="49" fontId="3" fillId="0" borderId="0" xfId="0" applyNumberFormat="1" applyFont="1" applyBorder="1" applyAlignment="1">
      <alignment horizontal="center" vertical="justify"/>
    </xf>
    <xf numFmtId="49" fontId="3" fillId="0" borderId="6" xfId="0" applyNumberFormat="1" applyFont="1" applyBorder="1" applyAlignment="1">
      <alignment horizontal="justify" vertical="justify"/>
    </xf>
    <xf numFmtId="49" fontId="1" fillId="0" borderId="6" xfId="0" applyNumberFormat="1" applyFont="1" applyBorder="1" applyAlignment="1">
      <alignment horizontal="justify" vertical="center"/>
    </xf>
    <xf numFmtId="49" fontId="1" fillId="0" borderId="0" xfId="0" applyNumberFormat="1" applyFont="1" applyBorder="1" applyAlignment="1">
      <alignment horizontal="justify" vertical="center"/>
    </xf>
    <xf numFmtId="49" fontId="3" fillId="0" borderId="0" xfId="0" applyNumberFormat="1" applyFont="1" applyBorder="1" applyAlignment="1">
      <alignment horizontal="justify" vertical="justify"/>
    </xf>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wrapText="1"/>
    </xf>
    <xf numFmtId="0" fontId="1" fillId="0" borderId="14" xfId="0" applyFont="1" applyBorder="1"/>
    <xf numFmtId="0" fontId="1" fillId="0" borderId="15" xfId="0" applyFont="1" applyBorder="1"/>
    <xf numFmtId="0" fontId="1" fillId="0" borderId="17" xfId="0" applyFont="1" applyBorder="1"/>
    <xf numFmtId="0" fontId="1" fillId="0" borderId="18" xfId="0" applyFont="1" applyBorder="1"/>
    <xf numFmtId="0" fontId="3" fillId="3"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49" fontId="1" fillId="0" borderId="21" xfId="0" applyNumberFormat="1" applyFont="1" applyBorder="1" applyAlignment="1">
      <alignment horizontal="justify" vertical="justify"/>
    </xf>
    <xf numFmtId="0" fontId="1" fillId="0" borderId="21" xfId="0" applyFont="1" applyBorder="1"/>
    <xf numFmtId="0" fontId="1" fillId="0" borderId="21" xfId="0" applyFont="1" applyBorder="1" applyAlignment="1">
      <alignment horizontal="center"/>
    </xf>
    <xf numFmtId="49" fontId="1" fillId="0" borderId="23" xfId="0" applyNumberFormat="1" applyFont="1" applyBorder="1" applyAlignment="1">
      <alignment horizontal="justify" vertical="justify"/>
    </xf>
    <xf numFmtId="0" fontId="1" fillId="0" borderId="14" xfId="0" applyFont="1" applyBorder="1" applyAlignment="1">
      <alignment horizontal="center"/>
    </xf>
    <xf numFmtId="49" fontId="1" fillId="0" borderId="26" xfId="0" applyNumberFormat="1" applyFont="1" applyBorder="1" applyAlignment="1">
      <alignment horizontal="justify" vertical="justify"/>
    </xf>
    <xf numFmtId="0" fontId="1" fillId="0" borderId="26" xfId="0" applyFont="1" applyBorder="1"/>
    <xf numFmtId="0" fontId="1" fillId="0" borderId="26" xfId="0" applyFont="1" applyBorder="1" applyAlignment="1">
      <alignment horizontal="center"/>
    </xf>
    <xf numFmtId="49" fontId="3" fillId="0" borderId="0" xfId="0" applyNumberFormat="1" applyFont="1" applyFill="1" applyBorder="1"/>
    <xf numFmtId="0" fontId="3" fillId="5" borderId="6" xfId="0" applyFont="1" applyFill="1" applyBorder="1" applyAlignment="1"/>
    <xf numFmtId="0" fontId="3" fillId="5" borderId="6" xfId="0" applyFont="1" applyFill="1" applyBorder="1" applyAlignment="1">
      <alignment horizontal="center" wrapText="1"/>
    </xf>
    <xf numFmtId="49" fontId="3" fillId="5" borderId="6" xfId="0" applyNumberFormat="1" applyFont="1" applyFill="1" applyBorder="1" applyAlignment="1">
      <alignment horizontal="center" wrapText="1"/>
    </xf>
    <xf numFmtId="0" fontId="1" fillId="5" borderId="6" xfId="0" applyNumberFormat="1" applyFont="1" applyFill="1" applyBorder="1" applyAlignment="1">
      <alignment horizontal="center" vertical="center" wrapText="1"/>
    </xf>
    <xf numFmtId="49" fontId="1" fillId="0" borderId="0" xfId="0" applyNumberFormat="1" applyFont="1"/>
    <xf numFmtId="0" fontId="3" fillId="0" borderId="20" xfId="0" applyFont="1" applyFill="1" applyBorder="1" applyAlignment="1">
      <alignment wrapText="1"/>
    </xf>
    <xf numFmtId="3" fontId="1" fillId="0" borderId="21" xfId="0" applyNumberFormat="1" applyFont="1" applyBorder="1"/>
    <xf numFmtId="3" fontId="1" fillId="0" borderId="22" xfId="0" applyNumberFormat="1" applyFont="1" applyBorder="1"/>
    <xf numFmtId="0" fontId="3" fillId="0" borderId="25" xfId="0" applyFont="1" applyFill="1" applyBorder="1" applyAlignment="1">
      <alignment wrapText="1"/>
    </xf>
    <xf numFmtId="3" fontId="1" fillId="0" borderId="26" xfId="0" applyNumberFormat="1" applyFont="1" applyBorder="1"/>
    <xf numFmtId="3" fontId="1" fillId="0" borderId="27" xfId="0" applyNumberFormat="1" applyFont="1" applyBorder="1"/>
    <xf numFmtId="0" fontId="3" fillId="0" borderId="0" xfId="0" applyFont="1" applyFill="1" applyBorder="1" applyAlignment="1">
      <alignment wrapText="1"/>
    </xf>
    <xf numFmtId="3" fontId="1" fillId="0" borderId="0" xfId="0" applyNumberFormat="1" applyFont="1" applyBorder="1"/>
    <xf numFmtId="3" fontId="1" fillId="0" borderId="21" xfId="0" applyNumberFormat="1" applyFont="1" applyFill="1" applyBorder="1"/>
    <xf numFmtId="3" fontId="1" fillId="6" borderId="21" xfId="0" applyNumberFormat="1" applyFont="1" applyFill="1" applyBorder="1" applyAlignment="1">
      <alignment horizontal="center"/>
    </xf>
    <xf numFmtId="3" fontId="1" fillId="6" borderId="22" xfId="0" applyNumberFormat="1" applyFont="1" applyFill="1" applyBorder="1" applyAlignment="1">
      <alignment horizontal="center"/>
    </xf>
    <xf numFmtId="3" fontId="1" fillId="0" borderId="26" xfId="0" applyNumberFormat="1" applyFont="1" applyFill="1" applyBorder="1"/>
    <xf numFmtId="3" fontId="1" fillId="6" borderId="26" xfId="0" applyNumberFormat="1" applyFont="1" applyFill="1" applyBorder="1" applyAlignment="1">
      <alignment horizontal="center"/>
    </xf>
    <xf numFmtId="3" fontId="1" fillId="6" borderId="27" xfId="0" applyNumberFormat="1" applyFont="1" applyFill="1" applyBorder="1" applyAlignment="1">
      <alignment horizontal="center"/>
    </xf>
    <xf numFmtId="0" fontId="3" fillId="7" borderId="6" xfId="0" applyFont="1" applyFill="1" applyBorder="1" applyAlignment="1">
      <alignment horizontal="center" wrapText="1"/>
    </xf>
    <xf numFmtId="49" fontId="3" fillId="7" borderId="31" xfId="0" applyNumberFormat="1" applyFont="1" applyFill="1" applyBorder="1" applyAlignment="1">
      <alignment horizontal="center" vertical="center" wrapText="1"/>
    </xf>
    <xf numFmtId="0" fontId="1" fillId="7" borderId="31" xfId="0" applyNumberFormat="1" applyFont="1" applyFill="1" applyBorder="1" applyAlignment="1">
      <alignment horizontal="center" vertical="center" wrapText="1"/>
    </xf>
    <xf numFmtId="0" fontId="1" fillId="7" borderId="6" xfId="0" applyNumberFormat="1" applyFont="1" applyFill="1" applyBorder="1" applyAlignment="1">
      <alignment horizontal="center" vertical="center" wrapText="1"/>
    </xf>
    <xf numFmtId="0" fontId="3" fillId="0" borderId="32" xfId="0" applyFont="1" applyFill="1" applyBorder="1" applyAlignment="1">
      <alignment wrapText="1"/>
    </xf>
    <xf numFmtId="0" fontId="3" fillId="7" borderId="6" xfId="0" applyFont="1" applyFill="1" applyBorder="1" applyAlignment="1">
      <alignment wrapText="1"/>
    </xf>
    <xf numFmtId="49" fontId="3" fillId="7" borderId="33" xfId="0" applyNumberFormat="1" applyFont="1" applyFill="1" applyBorder="1" applyAlignment="1">
      <alignment horizontal="center" vertical="center" wrapText="1"/>
    </xf>
    <xf numFmtId="0" fontId="3" fillId="0" borderId="34" xfId="0" applyFont="1" applyFill="1" applyBorder="1" applyAlignment="1">
      <alignment wrapText="1"/>
    </xf>
    <xf numFmtId="3" fontId="1" fillId="0" borderId="34" xfId="0" applyNumberFormat="1" applyFont="1" applyBorder="1"/>
    <xf numFmtId="0" fontId="3" fillId="8" borderId="6" xfId="0" applyFont="1" applyFill="1" applyBorder="1" applyAlignment="1">
      <alignment horizontal="center" wrapText="1"/>
    </xf>
    <xf numFmtId="49" fontId="3" fillId="8" borderId="6" xfId="0" applyNumberFormat="1" applyFont="1" applyFill="1" applyBorder="1" applyAlignment="1">
      <alignment horizontal="center" vertical="center" wrapText="1"/>
    </xf>
    <xf numFmtId="0" fontId="1" fillId="8" borderId="6" xfId="0" applyNumberFormat="1" applyFont="1" applyFill="1" applyBorder="1" applyAlignment="1">
      <alignment horizontal="center" vertical="center" wrapText="1"/>
    </xf>
    <xf numFmtId="3" fontId="1" fillId="6" borderId="21" xfId="0" applyNumberFormat="1" applyFont="1" applyFill="1" applyBorder="1"/>
    <xf numFmtId="3" fontId="1" fillId="6" borderId="22" xfId="0" applyNumberFormat="1" applyFont="1" applyFill="1" applyBorder="1"/>
    <xf numFmtId="3" fontId="1" fillId="6" borderId="26" xfId="0" applyNumberFormat="1" applyFont="1" applyFill="1" applyBorder="1"/>
    <xf numFmtId="3" fontId="1" fillId="6" borderId="27" xfId="0" applyNumberFormat="1" applyFont="1" applyFill="1" applyBorder="1"/>
    <xf numFmtId="3" fontId="1" fillId="0" borderId="0" xfId="0" applyNumberFormat="1" applyFont="1" applyFill="1" applyBorder="1"/>
    <xf numFmtId="0" fontId="3" fillId="0" borderId="0" xfId="0" applyFont="1" applyFill="1"/>
    <xf numFmtId="0" fontId="0" fillId="0" borderId="0" xfId="0" applyFont="1"/>
    <xf numFmtId="0" fontId="3" fillId="0" borderId="0" xfId="0" applyFont="1" applyFill="1" applyBorder="1" applyAlignment="1">
      <alignment horizontal="center" vertical="justify"/>
    </xf>
    <xf numFmtId="0" fontId="3" fillId="0" borderId="1" xfId="0" applyFont="1" applyFill="1" applyBorder="1" applyAlignment="1">
      <alignment horizontal="center" vertical="justify"/>
    </xf>
    <xf numFmtId="0" fontId="3" fillId="5" borderId="6" xfId="0" applyFont="1" applyFill="1" applyBorder="1" applyAlignment="1">
      <alignment horizontal="center" vertical="center"/>
    </xf>
    <xf numFmtId="0" fontId="3" fillId="5" borderId="6" xfId="0" applyFont="1" applyFill="1" applyBorder="1" applyAlignment="1">
      <alignment vertical="center"/>
    </xf>
    <xf numFmtId="0" fontId="1" fillId="0" borderId="20" xfId="0" applyFont="1" applyFill="1" applyBorder="1" applyAlignment="1">
      <alignment horizontal="justify" vertical="justify"/>
    </xf>
    <xf numFmtId="0" fontId="1" fillId="0" borderId="23" xfId="0" applyFont="1" applyFill="1" applyBorder="1" applyAlignment="1">
      <alignment horizontal="justify" vertical="justify"/>
    </xf>
    <xf numFmtId="3" fontId="1" fillId="0" borderId="14" xfId="0" applyNumberFormat="1" applyFont="1" applyBorder="1"/>
    <xf numFmtId="3" fontId="1" fillId="0" borderId="24" xfId="0" applyNumberFormat="1" applyFont="1" applyBorder="1"/>
    <xf numFmtId="0" fontId="1" fillId="0" borderId="36" xfId="0" applyFont="1" applyFill="1" applyBorder="1" applyAlignment="1">
      <alignment horizontal="justify" vertical="justify"/>
    </xf>
    <xf numFmtId="0" fontId="3" fillId="0" borderId="25" xfId="0" applyFont="1" applyFill="1" applyBorder="1" applyAlignment="1">
      <alignment horizontal="right" vertical="justify"/>
    </xf>
    <xf numFmtId="0" fontId="3" fillId="0" borderId="0" xfId="0" applyFont="1" applyBorder="1" applyAlignment="1"/>
    <xf numFmtId="0" fontId="3" fillId="0" borderId="34" xfId="0" applyFont="1" applyBorder="1" applyAlignment="1"/>
    <xf numFmtId="0" fontId="3" fillId="0" borderId="0" xfId="0" applyFont="1" applyBorder="1" applyAlignment="1">
      <alignment horizontal="left" vertical="center"/>
    </xf>
    <xf numFmtId="0" fontId="1" fillId="9" borderId="28" xfId="0" applyFont="1" applyFill="1" applyBorder="1" applyAlignment="1">
      <alignment vertical="justify"/>
    </xf>
    <xf numFmtId="0" fontId="1" fillId="9" borderId="29" xfId="0" applyFont="1" applyFill="1" applyBorder="1" applyAlignment="1">
      <alignment vertical="justify"/>
    </xf>
    <xf numFmtId="0" fontId="1" fillId="9" borderId="6" xfId="0" applyFont="1" applyFill="1" applyBorder="1" applyAlignment="1">
      <alignment vertical="justify" wrapText="1"/>
    </xf>
    <xf numFmtId="0" fontId="1" fillId="9" borderId="6" xfId="0" applyFont="1" applyFill="1" applyBorder="1" applyAlignment="1">
      <alignment horizontal="center"/>
    </xf>
    <xf numFmtId="3" fontId="1" fillId="0" borderId="21" xfId="0" applyNumberFormat="1" applyFont="1" applyBorder="1" applyAlignment="1">
      <alignment horizontal="right" wrapText="1"/>
    </xf>
    <xf numFmtId="3" fontId="1" fillId="6" borderId="21" xfId="0" applyNumberFormat="1" applyFont="1" applyFill="1" applyBorder="1" applyAlignment="1">
      <alignment horizontal="right" wrapText="1"/>
    </xf>
    <xf numFmtId="3" fontId="1" fillId="0" borderId="21" xfId="0" applyNumberFormat="1" applyFont="1" applyFill="1" applyBorder="1" applyAlignment="1">
      <alignment horizontal="right" wrapText="1"/>
    </xf>
    <xf numFmtId="3" fontId="1" fillId="6" borderId="22" xfId="0" applyNumberFormat="1" applyFont="1" applyFill="1" applyBorder="1" applyAlignment="1">
      <alignment horizontal="right" wrapText="1"/>
    </xf>
    <xf numFmtId="0" fontId="3" fillId="0" borderId="23" xfId="0" applyFont="1" applyFill="1" applyBorder="1" applyAlignment="1">
      <alignment horizontal="justify" vertical="center" wrapText="1"/>
    </xf>
    <xf numFmtId="3" fontId="1" fillId="0" borderId="14" xfId="0" applyNumberFormat="1" applyFont="1" applyBorder="1" applyAlignment="1">
      <alignment horizontal="right" wrapText="1"/>
    </xf>
    <xf numFmtId="3" fontId="1" fillId="6" borderId="14" xfId="0" applyNumberFormat="1" applyFont="1" applyFill="1" applyBorder="1" applyAlignment="1">
      <alignment horizontal="right" wrapText="1"/>
    </xf>
    <xf numFmtId="3" fontId="1" fillId="0" borderId="14" xfId="0" applyNumberFormat="1" applyFont="1" applyFill="1" applyBorder="1" applyAlignment="1">
      <alignment horizontal="right" wrapText="1"/>
    </xf>
    <xf numFmtId="3" fontId="1" fillId="6" borderId="24" xfId="0" applyNumberFormat="1" applyFont="1" applyFill="1" applyBorder="1" applyAlignment="1">
      <alignment horizontal="right" wrapText="1"/>
    </xf>
    <xf numFmtId="0" fontId="1" fillId="0" borderId="25" xfId="0" applyFont="1" applyFill="1" applyBorder="1" applyAlignment="1">
      <alignment horizontal="justify" vertical="justify"/>
    </xf>
    <xf numFmtId="3" fontId="1" fillId="6" borderId="26" xfId="0" applyNumberFormat="1" applyFont="1" applyFill="1" applyBorder="1" applyAlignment="1">
      <alignment horizontal="right" wrapText="1"/>
    </xf>
    <xf numFmtId="3" fontId="1" fillId="6" borderId="27" xfId="0" applyNumberFormat="1" applyFont="1" applyFill="1" applyBorder="1" applyAlignment="1">
      <alignment horizontal="right" wrapText="1"/>
    </xf>
    <xf numFmtId="0" fontId="3" fillId="0" borderId="0" xfId="0" applyFont="1" applyBorder="1" applyAlignment="1">
      <alignment vertical="top"/>
    </xf>
    <xf numFmtId="0" fontId="3" fillId="0" borderId="0" xfId="0" applyFont="1" applyBorder="1" applyAlignment="1">
      <alignment horizontal="justify" vertical="top"/>
    </xf>
    <xf numFmtId="0" fontId="1" fillId="0" borderId="20" xfId="0" applyFont="1" applyFill="1" applyBorder="1" applyAlignment="1">
      <alignment horizontal="justify" vertical="center"/>
    </xf>
    <xf numFmtId="0" fontId="1" fillId="0" borderId="23" xfId="0" applyFont="1" applyFill="1" applyBorder="1" applyAlignment="1">
      <alignment horizontal="justify" vertical="center"/>
    </xf>
    <xf numFmtId="0" fontId="4" fillId="0" borderId="23" xfId="0" applyFont="1" applyFill="1" applyBorder="1" applyAlignment="1">
      <alignment horizontal="justify" vertical="center"/>
    </xf>
    <xf numFmtId="3" fontId="1" fillId="10" borderId="14" xfId="0" applyNumberFormat="1" applyFont="1" applyFill="1" applyBorder="1" applyAlignment="1">
      <alignment horizontal="right" wrapText="1"/>
    </xf>
    <xf numFmtId="3" fontId="1" fillId="10" borderId="24" xfId="0" applyNumberFormat="1" applyFont="1" applyFill="1" applyBorder="1" applyAlignment="1">
      <alignment horizontal="right" wrapText="1"/>
    </xf>
    <xf numFmtId="0" fontId="4" fillId="0" borderId="25" xfId="0" applyFont="1" applyFill="1" applyBorder="1" applyAlignment="1">
      <alignment horizontal="justify" vertical="center"/>
    </xf>
    <xf numFmtId="3" fontId="1" fillId="0" borderId="26" xfId="0" applyNumberFormat="1" applyFont="1" applyBorder="1" applyAlignment="1">
      <alignment horizontal="right" wrapText="1"/>
    </xf>
    <xf numFmtId="3" fontId="1" fillId="0" borderId="26" xfId="0" applyNumberFormat="1" applyFont="1" applyFill="1" applyBorder="1" applyAlignment="1">
      <alignment horizontal="right" wrapText="1"/>
    </xf>
    <xf numFmtId="0" fontId="0" fillId="0" borderId="0" xfId="0" applyFont="1" applyAlignment="1">
      <alignment horizontal="justify" vertical="justify"/>
    </xf>
    <xf numFmtId="0" fontId="1" fillId="9" borderId="21" xfId="0" applyFont="1" applyFill="1" applyBorder="1" applyAlignment="1">
      <alignment horizontal="center"/>
    </xf>
    <xf numFmtId="0" fontId="1" fillId="9" borderId="22" xfId="0" applyFont="1" applyFill="1" applyBorder="1" applyAlignment="1">
      <alignment horizontal="center"/>
    </xf>
    <xf numFmtId="0" fontId="1" fillId="9" borderId="38" xfId="0" applyFont="1" applyFill="1" applyBorder="1" applyAlignment="1">
      <alignment horizontal="center"/>
    </xf>
    <xf numFmtId="0" fontId="1" fillId="0" borderId="20" xfId="0" applyFont="1" applyFill="1" applyBorder="1" applyAlignment="1">
      <alignment horizontal="justify" vertical="center" wrapText="1"/>
    </xf>
    <xf numFmtId="164" fontId="1" fillId="6" borderId="21" xfId="0" applyNumberFormat="1" applyFont="1" applyFill="1" applyBorder="1" applyAlignment="1">
      <alignment horizontal="right" wrapText="1"/>
    </xf>
    <xf numFmtId="164" fontId="1" fillId="6" borderId="22" xfId="0" applyNumberFormat="1" applyFont="1" applyFill="1" applyBorder="1" applyAlignment="1">
      <alignment horizontal="right" wrapText="1"/>
    </xf>
    <xf numFmtId="0" fontId="1" fillId="0" borderId="23" xfId="0" applyFont="1" applyFill="1" applyBorder="1" applyAlignment="1">
      <alignment horizontal="justify" vertical="center" wrapText="1"/>
    </xf>
    <xf numFmtId="164" fontId="1" fillId="6" borderId="14" xfId="0" applyNumberFormat="1" applyFont="1" applyFill="1" applyBorder="1" applyAlignment="1">
      <alignment horizontal="right" wrapText="1"/>
    </xf>
    <xf numFmtId="164" fontId="1" fillId="6" borderId="24" xfId="0" applyNumberFormat="1" applyFont="1" applyFill="1" applyBorder="1" applyAlignment="1">
      <alignment horizontal="right" wrapText="1"/>
    </xf>
    <xf numFmtId="164" fontId="1" fillId="6" borderId="26" xfId="0" applyNumberFormat="1" applyFont="1" applyFill="1" applyBorder="1" applyAlignment="1">
      <alignment horizontal="right" wrapText="1"/>
    </xf>
    <xf numFmtId="164" fontId="1" fillId="6" borderId="27" xfId="0" applyNumberFormat="1" applyFont="1" applyFill="1" applyBorder="1" applyAlignment="1">
      <alignment horizontal="right" wrapText="1"/>
    </xf>
    <xf numFmtId="0" fontId="3" fillId="0" borderId="0" xfId="0" applyFont="1"/>
    <xf numFmtId="0" fontId="1" fillId="3" borderId="6" xfId="0" applyFont="1" applyFill="1" applyBorder="1" applyAlignment="1">
      <alignment horizontal="center"/>
    </xf>
    <xf numFmtId="0" fontId="1" fillId="0" borderId="21" xfId="0" applyFont="1" applyFill="1" applyBorder="1" applyAlignment="1">
      <alignment horizontal="center"/>
    </xf>
    <xf numFmtId="0" fontId="1" fillId="0" borderId="40" xfId="0" applyFont="1" applyFill="1" applyBorder="1" applyAlignment="1">
      <alignment horizontal="justify" vertical="center"/>
    </xf>
    <xf numFmtId="0" fontId="1" fillId="0" borderId="14" xfId="0" applyFont="1" applyFill="1" applyBorder="1" applyAlignment="1">
      <alignment horizontal="center"/>
    </xf>
    <xf numFmtId="0" fontId="1" fillId="0" borderId="23" xfId="0" applyFont="1" applyBorder="1" applyAlignment="1">
      <alignment horizontal="justify" vertical="center" wrapText="1"/>
    </xf>
    <xf numFmtId="165" fontId="1" fillId="0" borderId="14" xfId="0" applyNumberFormat="1" applyFont="1" applyFill="1" applyBorder="1" applyAlignment="1">
      <alignment horizontal="right" vertical="center"/>
    </xf>
    <xf numFmtId="165" fontId="1" fillId="6" borderId="14" xfId="0" applyNumberFormat="1" applyFont="1" applyFill="1" applyBorder="1" applyAlignment="1">
      <alignment horizontal="right" vertical="center"/>
    </xf>
    <xf numFmtId="165" fontId="1" fillId="6" borderId="24" xfId="0" applyNumberFormat="1" applyFont="1" applyFill="1" applyBorder="1" applyAlignment="1">
      <alignment horizontal="right" vertical="center"/>
    </xf>
    <xf numFmtId="0" fontId="1" fillId="0" borderId="23" xfId="0" applyFont="1" applyBorder="1" applyAlignment="1">
      <alignment horizontal="justify" vertical="top"/>
    </xf>
    <xf numFmtId="0" fontId="1" fillId="0" borderId="23" xfId="0" applyFont="1" applyBorder="1" applyAlignment="1">
      <alignment horizontal="justify" vertical="center"/>
    </xf>
    <xf numFmtId="0" fontId="1" fillId="0" borderId="23" xfId="0" applyFont="1" applyFill="1" applyBorder="1" applyAlignment="1">
      <alignment horizontal="justify" vertical="top"/>
    </xf>
    <xf numFmtId="0" fontId="4" fillId="0" borderId="25" xfId="0" applyFont="1" applyFill="1" applyBorder="1" applyAlignment="1">
      <alignment horizontal="left" vertical="center" wrapText="1"/>
    </xf>
    <xf numFmtId="3" fontId="1" fillId="10" borderId="26" xfId="0" applyNumberFormat="1" applyFont="1" applyFill="1" applyBorder="1" applyAlignment="1">
      <alignment horizontal="right" vertical="center"/>
    </xf>
    <xf numFmtId="165" fontId="1" fillId="10" borderId="26" xfId="0" applyNumberFormat="1" applyFont="1" applyFill="1" applyBorder="1" applyAlignment="1">
      <alignment horizontal="right" vertical="center"/>
    </xf>
    <xf numFmtId="165" fontId="1" fillId="6" borderId="26" xfId="0" applyNumberFormat="1" applyFont="1" applyFill="1" applyBorder="1" applyAlignment="1">
      <alignment horizontal="right" vertical="center"/>
    </xf>
    <xf numFmtId="165" fontId="1" fillId="6" borderId="27" xfId="0" applyNumberFormat="1" applyFont="1" applyFill="1" applyBorder="1" applyAlignment="1">
      <alignment horizontal="right" vertical="center"/>
    </xf>
    <xf numFmtId="0" fontId="3" fillId="3" borderId="6" xfId="0" applyFont="1" applyFill="1" applyBorder="1" applyAlignment="1">
      <alignment horizontal="center"/>
    </xf>
    <xf numFmtId="0" fontId="1" fillId="0" borderId="20" xfId="0" applyFont="1" applyFill="1" applyBorder="1" applyAlignment="1">
      <alignment vertical="center" wrapText="1"/>
    </xf>
    <xf numFmtId="0" fontId="0" fillId="0" borderId="21" xfId="0" applyFont="1" applyBorder="1"/>
    <xf numFmtId="0" fontId="4" fillId="0" borderId="23" xfId="0" applyFont="1" applyFill="1" applyBorder="1" applyAlignment="1">
      <alignment horizontal="left" vertical="center" wrapText="1"/>
    </xf>
    <xf numFmtId="0" fontId="0" fillId="0" borderId="14" xfId="0" applyFont="1" applyBorder="1"/>
    <xf numFmtId="0" fontId="1" fillId="10" borderId="26" xfId="0" applyFont="1" applyFill="1" applyBorder="1" applyAlignment="1">
      <alignment horizontal="center" vertical="center"/>
    </xf>
    <xf numFmtId="0" fontId="3" fillId="11" borderId="28" xfId="0" applyFont="1" applyFill="1" applyBorder="1" applyAlignment="1"/>
    <xf numFmtId="0" fontId="3" fillId="11" borderId="29" xfId="0" applyFont="1" applyFill="1" applyBorder="1" applyAlignment="1"/>
    <xf numFmtId="0" fontId="3" fillId="11" borderId="6" xfId="0" applyFont="1" applyFill="1" applyBorder="1" applyAlignment="1">
      <alignment horizontal="center"/>
    </xf>
    <xf numFmtId="0" fontId="3" fillId="11" borderId="6" xfId="0" applyFont="1" applyFill="1" applyBorder="1" applyAlignment="1">
      <alignment horizontal="center" vertical="justify"/>
    </xf>
    <xf numFmtId="0" fontId="1" fillId="0" borderId="20" xfId="0" applyFont="1" applyBorder="1" applyAlignment="1">
      <alignment horizontal="justify" vertical="center"/>
    </xf>
    <xf numFmtId="0" fontId="1" fillId="0" borderId="23" xfId="0" applyFont="1" applyBorder="1" applyAlignment="1">
      <alignment horizontal="left" vertical="center" wrapText="1"/>
    </xf>
    <xf numFmtId="0" fontId="3" fillId="0" borderId="0" xfId="0" applyFont="1" applyBorder="1" applyAlignment="1">
      <alignment vertical="center" wrapText="1"/>
    </xf>
    <xf numFmtId="0" fontId="1" fillId="0" borderId="25" xfId="0" applyFont="1" applyFill="1" applyBorder="1" applyAlignment="1">
      <alignment horizontal="justify" vertical="center"/>
    </xf>
    <xf numFmtId="0" fontId="3" fillId="0" borderId="34"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wrapText="1"/>
    </xf>
    <xf numFmtId="0" fontId="1" fillId="0" borderId="0" xfId="0" applyFont="1" applyFill="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horizontal="justify" vertical="center"/>
    </xf>
    <xf numFmtId="3" fontId="1" fillId="0" borderId="0" xfId="0" applyNumberFormat="1" applyFont="1" applyBorder="1" applyAlignment="1">
      <alignment vertical="center"/>
    </xf>
    <xf numFmtId="0" fontId="1" fillId="0" borderId="0" xfId="0" applyFont="1" applyBorder="1" applyAlignment="1">
      <alignment horizontal="justify" vertical="justify"/>
    </xf>
    <xf numFmtId="0" fontId="3" fillId="12" borderId="6" xfId="0" applyFont="1" applyFill="1" applyBorder="1" applyAlignment="1">
      <alignment vertical="center"/>
    </xf>
    <xf numFmtId="0" fontId="3" fillId="12" borderId="6" xfId="0" applyFont="1" applyFill="1" applyBorder="1" applyAlignment="1">
      <alignment horizontal="center" vertical="center"/>
    </xf>
    <xf numFmtId="0" fontId="1" fillId="0" borderId="20" xfId="0" applyFont="1" applyFill="1" applyBorder="1" applyAlignment="1">
      <alignment horizontal="left" vertical="center" wrapText="1"/>
    </xf>
    <xf numFmtId="165" fontId="1" fillId="0" borderId="21" xfId="0" applyNumberFormat="1" applyFont="1" applyBorder="1" applyAlignment="1">
      <alignment horizontal="right" vertical="center"/>
    </xf>
    <xf numFmtId="165" fontId="1" fillId="6" borderId="21" xfId="0" applyNumberFormat="1" applyFont="1" applyFill="1" applyBorder="1" applyAlignment="1">
      <alignment horizontal="right" vertical="center"/>
    </xf>
    <xf numFmtId="165" fontId="1" fillId="13" borderId="21" xfId="0" applyNumberFormat="1" applyFont="1" applyFill="1" applyBorder="1" applyAlignment="1">
      <alignment horizontal="right" vertical="center"/>
    </xf>
    <xf numFmtId="165" fontId="1" fillId="6" borderId="22" xfId="0" applyNumberFormat="1" applyFont="1" applyFill="1" applyBorder="1" applyAlignment="1">
      <alignment horizontal="right" vertical="center"/>
    </xf>
    <xf numFmtId="0" fontId="0" fillId="0" borderId="0" xfId="0" applyFont="1" applyAlignment="1"/>
    <xf numFmtId="165" fontId="1" fillId="0" borderId="24" xfId="0" applyNumberFormat="1" applyFont="1" applyFill="1" applyBorder="1" applyAlignment="1">
      <alignment horizontal="right" vertical="center"/>
    </xf>
    <xf numFmtId="165" fontId="1" fillId="0" borderId="14" xfId="0" applyNumberFormat="1" applyFont="1" applyBorder="1" applyAlignment="1">
      <alignment horizontal="right" vertical="center"/>
    </xf>
    <xf numFmtId="165" fontId="1" fillId="13" borderId="14" xfId="0" applyNumberFormat="1" applyFont="1" applyFill="1" applyBorder="1" applyAlignment="1">
      <alignment horizontal="right" vertical="center"/>
    </xf>
    <xf numFmtId="0" fontId="1" fillId="0" borderId="14" xfId="0" applyFont="1" applyFill="1" applyBorder="1" applyAlignment="1">
      <alignment vertical="justify"/>
    </xf>
    <xf numFmtId="0" fontId="1" fillId="0" borderId="23" xfId="0" applyFont="1" applyFill="1" applyBorder="1" applyAlignment="1">
      <alignment horizontal="left" vertical="center" wrapText="1"/>
    </xf>
    <xf numFmtId="165" fontId="1" fillId="0" borderId="26" xfId="0" applyNumberFormat="1" applyFont="1" applyBorder="1" applyAlignment="1">
      <alignment horizontal="right" vertical="center"/>
    </xf>
    <xf numFmtId="165" fontId="1" fillId="13" borderId="26" xfId="0" applyNumberFormat="1" applyFont="1" applyFill="1" applyBorder="1" applyAlignment="1">
      <alignment horizontal="right" vertical="center"/>
    </xf>
    <xf numFmtId="0" fontId="1" fillId="0" borderId="0" xfId="0" applyFont="1" applyFill="1" applyBorder="1" applyAlignment="1">
      <alignment horizontal="justify" vertical="justify"/>
    </xf>
    <xf numFmtId="165" fontId="1" fillId="0" borderId="0" xfId="0" applyNumberFormat="1" applyFont="1" applyFill="1" applyBorder="1" applyAlignment="1">
      <alignment horizontal="right" vertical="center"/>
    </xf>
    <xf numFmtId="0" fontId="0" fillId="0" borderId="0" xfId="0" applyFont="1" applyBorder="1"/>
    <xf numFmtId="0" fontId="3" fillId="0" borderId="21" xfId="0" applyFont="1" applyFill="1" applyBorder="1" applyAlignment="1">
      <alignment vertical="center"/>
    </xf>
    <xf numFmtId="0" fontId="3" fillId="0" borderId="21" xfId="0" applyFont="1" applyFill="1" applyBorder="1" applyAlignment="1">
      <alignment horizontal="center" vertical="center"/>
    </xf>
    <xf numFmtId="0" fontId="0" fillId="0" borderId="0" xfId="0" applyFont="1" applyFill="1"/>
    <xf numFmtId="0" fontId="3" fillId="0" borderId="14" xfId="0" applyFont="1" applyFill="1" applyBorder="1" applyAlignment="1">
      <alignment vertical="center"/>
    </xf>
    <xf numFmtId="0" fontId="3" fillId="0" borderId="14" xfId="0" applyFont="1" applyFill="1" applyBorder="1" applyAlignment="1">
      <alignment horizontal="center" vertical="center"/>
    </xf>
    <xf numFmtId="165" fontId="5" fillId="6" borderId="14" xfId="0" applyNumberFormat="1" applyFont="1" applyFill="1" applyBorder="1" applyAlignment="1">
      <alignment horizontal="justify" vertical="justify"/>
    </xf>
    <xf numFmtId="165" fontId="1" fillId="0" borderId="26" xfId="0" applyNumberFormat="1" applyFont="1" applyFill="1" applyBorder="1" applyAlignment="1">
      <alignment horizontal="right" vertical="center"/>
    </xf>
    <xf numFmtId="0" fontId="4" fillId="0" borderId="0" xfId="0" applyFont="1"/>
    <xf numFmtId="0" fontId="3" fillId="5" borderId="6" xfId="0" applyFont="1" applyFill="1" applyBorder="1" applyAlignment="1">
      <alignment horizontal="center"/>
    </xf>
    <xf numFmtId="3" fontId="1" fillId="0" borderId="43" xfId="0" applyNumberFormat="1" applyFont="1" applyBorder="1" applyAlignment="1">
      <alignment horizontal="center"/>
    </xf>
    <xf numFmtId="165" fontId="1" fillId="6" borderId="14" xfId="0" applyNumberFormat="1" applyFont="1" applyFill="1" applyBorder="1"/>
    <xf numFmtId="165" fontId="1" fillId="0" borderId="14" xfId="0" applyNumberFormat="1" applyFont="1" applyFill="1" applyBorder="1"/>
    <xf numFmtId="165" fontId="1" fillId="6" borderId="24" xfId="0" applyNumberFormat="1" applyFont="1" applyFill="1" applyBorder="1"/>
    <xf numFmtId="0" fontId="1" fillId="0" borderId="44" xfId="0" applyFont="1" applyFill="1" applyBorder="1" applyAlignment="1">
      <alignment horizontal="justify" vertical="center"/>
    </xf>
    <xf numFmtId="0" fontId="1" fillId="8" borderId="6" xfId="0" applyFont="1" applyFill="1" applyBorder="1" applyAlignment="1">
      <alignment horizontal="center"/>
    </xf>
    <xf numFmtId="0" fontId="1" fillId="0" borderId="25" xfId="0" applyFont="1" applyBorder="1" applyAlignment="1">
      <alignment horizontal="justify" vertic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0" fontId="1" fillId="14" borderId="6" xfId="0" applyFont="1" applyFill="1" applyBorder="1" applyAlignment="1">
      <alignment horizontal="center"/>
    </xf>
    <xf numFmtId="0" fontId="1" fillId="0" borderId="48" xfId="0" applyFont="1" applyBorder="1" applyAlignment="1">
      <alignment vertical="center"/>
    </xf>
    <xf numFmtId="0" fontId="1" fillId="0" borderId="14" xfId="0" applyFont="1" applyBorder="1" applyAlignment="1">
      <alignment vertical="center"/>
    </xf>
    <xf numFmtId="0" fontId="1" fillId="6" borderId="26" xfId="0" applyFont="1" applyFill="1" applyBorder="1" applyAlignment="1">
      <alignment vertical="center"/>
    </xf>
    <xf numFmtId="0" fontId="1" fillId="6" borderId="27" xfId="0" applyFont="1" applyFill="1" applyBorder="1" applyAlignment="1">
      <alignment vertical="center"/>
    </xf>
    <xf numFmtId="0" fontId="3" fillId="15" borderId="31" xfId="0" applyFont="1" applyFill="1" applyBorder="1" applyAlignment="1">
      <alignment horizontal="center" vertical="center"/>
    </xf>
    <xf numFmtId="0" fontId="3" fillId="15" borderId="28" xfId="0" applyFont="1" applyFill="1" applyBorder="1" applyAlignment="1">
      <alignment vertical="center"/>
    </xf>
    <xf numFmtId="0" fontId="3" fillId="15" borderId="30" xfId="0" applyFont="1" applyFill="1" applyBorder="1" applyAlignment="1">
      <alignment vertical="center"/>
    </xf>
    <xf numFmtId="0" fontId="3" fillId="15" borderId="6" xfId="0" applyFont="1" applyFill="1" applyBorder="1" applyAlignment="1">
      <alignment horizontal="center"/>
    </xf>
    <xf numFmtId="0" fontId="7" fillId="0" borderId="20" xfId="0" applyFont="1" applyBorder="1" applyAlignment="1">
      <alignment vertical="center"/>
    </xf>
    <xf numFmtId="0" fontId="0" fillId="0" borderId="0" xfId="0" applyFont="1" applyAlignment="1">
      <alignment vertical="center"/>
    </xf>
    <xf numFmtId="0" fontId="7" fillId="0" borderId="25" xfId="0" applyFont="1" applyBorder="1" applyAlignment="1">
      <alignment vertical="center"/>
    </xf>
    <xf numFmtId="0" fontId="7" fillId="0" borderId="20" xfId="0" applyFont="1" applyFill="1" applyBorder="1" applyAlignment="1">
      <alignment vertical="center"/>
    </xf>
    <xf numFmtId="0" fontId="4" fillId="0" borderId="49" xfId="0" applyFont="1" applyFill="1" applyBorder="1" applyAlignment="1">
      <alignment vertical="center"/>
    </xf>
    <xf numFmtId="0" fontId="4" fillId="10" borderId="49" xfId="0" applyFont="1" applyFill="1" applyBorder="1" applyAlignment="1">
      <alignment vertical="center"/>
    </xf>
    <xf numFmtId="0" fontId="4" fillId="10" borderId="38" xfId="0" applyFont="1" applyFill="1" applyBorder="1" applyAlignment="1">
      <alignment vertical="center"/>
    </xf>
    <xf numFmtId="0" fontId="4" fillId="0" borderId="0" xfId="0" applyFont="1" applyAlignment="1">
      <alignment vertical="center"/>
    </xf>
    <xf numFmtId="0" fontId="1" fillId="5" borderId="6" xfId="0" applyFont="1" applyFill="1" applyBorder="1" applyAlignment="1">
      <alignment horizontal="center" vertical="center" textRotation="90"/>
    </xf>
    <xf numFmtId="0" fontId="1" fillId="5" borderId="6" xfId="0" applyFont="1" applyFill="1" applyBorder="1" applyAlignment="1">
      <alignment horizontal="justify" vertical="center" textRotation="90"/>
    </xf>
    <xf numFmtId="0" fontId="1" fillId="5" borderId="6" xfId="0" applyFont="1" applyFill="1" applyBorder="1" applyAlignment="1">
      <alignment horizontal="center" vertical="center"/>
    </xf>
    <xf numFmtId="3" fontId="1" fillId="10" borderId="21" xfId="0" applyNumberFormat="1" applyFont="1" applyFill="1" applyBorder="1" applyAlignment="1">
      <alignment vertical="center"/>
    </xf>
    <xf numFmtId="0" fontId="1" fillId="0" borderId="21" xfId="0" applyFont="1" applyBorder="1" applyAlignment="1">
      <alignment vertical="center"/>
    </xf>
    <xf numFmtId="0" fontId="1" fillId="6" borderId="21" xfId="0" applyFont="1" applyFill="1" applyBorder="1" applyAlignment="1">
      <alignment vertical="center"/>
    </xf>
    <xf numFmtId="0" fontId="1" fillId="10" borderId="14" xfId="0" applyFont="1" applyFill="1" applyBorder="1" applyAlignment="1">
      <alignment vertical="center"/>
    </xf>
    <xf numFmtId="0" fontId="1" fillId="6" borderId="14" xfId="0" applyFont="1" applyFill="1" applyBorder="1" applyAlignment="1">
      <alignment vertical="center"/>
    </xf>
    <xf numFmtId="0" fontId="1" fillId="10" borderId="26" xfId="0" applyFont="1" applyFill="1" applyBorder="1" applyAlignment="1">
      <alignment vertical="center"/>
    </xf>
    <xf numFmtId="0" fontId="1" fillId="0" borderId="26" xfId="0" applyFont="1" applyBorder="1" applyAlignment="1">
      <alignment vertical="center"/>
    </xf>
    <xf numFmtId="0" fontId="1" fillId="0" borderId="21" xfId="0" applyFont="1" applyFill="1" applyBorder="1" applyAlignment="1">
      <alignment vertical="center"/>
    </xf>
    <xf numFmtId="0" fontId="1" fillId="6" borderId="22" xfId="0" applyFont="1" applyFill="1" applyBorder="1" applyAlignment="1">
      <alignment vertical="center"/>
    </xf>
    <xf numFmtId="0" fontId="1" fillId="0" borderId="14" xfId="0" applyFont="1" applyFill="1" applyBorder="1" applyAlignment="1">
      <alignment vertical="center"/>
    </xf>
    <xf numFmtId="0" fontId="1" fillId="6" borderId="24" xfId="0" applyFont="1" applyFill="1" applyBorder="1" applyAlignment="1">
      <alignment vertical="center"/>
    </xf>
    <xf numFmtId="0" fontId="1" fillId="0" borderId="26" xfId="0" applyFont="1" applyFill="1" applyBorder="1" applyAlignment="1">
      <alignment vertical="center"/>
    </xf>
    <xf numFmtId="0" fontId="1" fillId="10" borderId="50" xfId="0" applyFont="1" applyFill="1" applyBorder="1" applyAlignment="1">
      <alignment vertical="center"/>
    </xf>
    <xf numFmtId="0" fontId="1" fillId="0" borderId="50" xfId="0" applyFont="1" applyBorder="1" applyAlignment="1">
      <alignment vertical="center"/>
    </xf>
    <xf numFmtId="0" fontId="1" fillId="6" borderId="50" xfId="0" applyFont="1" applyFill="1" applyBorder="1" applyAlignment="1">
      <alignment vertical="center"/>
    </xf>
    <xf numFmtId="0" fontId="1" fillId="6" borderId="51" xfId="0" applyFont="1" applyFill="1" applyBorder="1" applyAlignment="1">
      <alignment vertical="center"/>
    </xf>
    <xf numFmtId="0" fontId="1" fillId="16" borderId="6" xfId="0" applyFont="1" applyFill="1" applyBorder="1" applyAlignment="1">
      <alignment horizontal="center"/>
    </xf>
    <xf numFmtId="0" fontId="1" fillId="0" borderId="52" xfId="0" applyFont="1" applyBorder="1" applyAlignment="1">
      <alignment horizontal="justify" vertical="center"/>
    </xf>
    <xf numFmtId="0" fontId="1" fillId="0" borderId="49" xfId="0" applyFont="1" applyBorder="1" applyAlignment="1">
      <alignment horizontal="right" vertical="center"/>
    </xf>
    <xf numFmtId="0" fontId="1" fillId="6" borderId="49" xfId="0" applyFont="1" applyFill="1" applyBorder="1" applyAlignment="1">
      <alignment horizontal="right" vertical="center"/>
    </xf>
    <xf numFmtId="0" fontId="1" fillId="0" borderId="49" xfId="0" applyFont="1" applyFill="1" applyBorder="1" applyAlignment="1">
      <alignment horizontal="right" vertical="center"/>
    </xf>
    <xf numFmtId="0" fontId="1" fillId="6" borderId="38" xfId="0" applyFont="1" applyFill="1" applyBorder="1" applyAlignment="1">
      <alignment horizontal="right" vertical="center"/>
    </xf>
    <xf numFmtId="0" fontId="1" fillId="0" borderId="0" xfId="0" applyFont="1"/>
    <xf numFmtId="49" fontId="1" fillId="0" borderId="14" xfId="0" applyNumberFormat="1" applyFont="1" applyBorder="1" applyAlignment="1">
      <alignment horizontal="justify" vertical="justify"/>
    </xf>
    <xf numFmtId="49" fontId="1" fillId="0" borderId="6" xfId="0" applyNumberFormat="1" applyFont="1" applyBorder="1" applyAlignment="1">
      <alignment horizontal="justify" vertical="center"/>
    </xf>
    <xf numFmtId="49" fontId="1" fillId="0" borderId="56" xfId="0" applyNumberFormat="1" applyFont="1" applyBorder="1" applyAlignment="1">
      <alignment vertical="justify"/>
    </xf>
    <xf numFmtId="49" fontId="1" fillId="0" borderId="57" xfId="0" applyNumberFormat="1" applyFont="1" applyBorder="1" applyAlignment="1">
      <alignment vertical="justify"/>
    </xf>
    <xf numFmtId="49" fontId="1" fillId="0" borderId="61" xfId="0" applyNumberFormat="1" applyFont="1" applyBorder="1" applyAlignment="1">
      <alignment vertical="justify"/>
    </xf>
    <xf numFmtId="49" fontId="1" fillId="0" borderId="13" xfId="0" applyNumberFormat="1" applyFont="1" applyFill="1" applyBorder="1" applyAlignment="1">
      <alignment horizontal="justify" vertical="justify"/>
    </xf>
    <xf numFmtId="0" fontId="1" fillId="0" borderId="15" xfId="0" applyFont="1" applyFill="1" applyBorder="1"/>
    <xf numFmtId="0" fontId="1" fillId="0" borderId="13" xfId="0" applyFont="1" applyFill="1" applyBorder="1" applyAlignment="1">
      <alignment horizontal="left"/>
    </xf>
    <xf numFmtId="0" fontId="1" fillId="0" borderId="0" xfId="0" applyFont="1" applyBorder="1" applyAlignment="1">
      <alignment horizontal="center"/>
    </xf>
    <xf numFmtId="0" fontId="1" fillId="0" borderId="14" xfId="0" applyFont="1" applyBorder="1" applyAlignment="1">
      <alignment horizontal="left"/>
    </xf>
    <xf numFmtId="3" fontId="1" fillId="0" borderId="14" xfId="0" applyNumberFormat="1" applyFont="1" applyFill="1" applyBorder="1"/>
    <xf numFmtId="3" fontId="1" fillId="0" borderId="14" xfId="0" applyNumberFormat="1" applyFont="1" applyBorder="1" applyAlignment="1">
      <alignment horizontal="center" vertical="center"/>
    </xf>
    <xf numFmtId="165" fontId="1" fillId="0" borderId="14" xfId="0" applyNumberFormat="1" applyFont="1" applyFill="1" applyBorder="1" applyAlignment="1">
      <alignment horizontal="center" vertical="center"/>
    </xf>
    <xf numFmtId="1" fontId="1" fillId="0" borderId="14" xfId="0" applyNumberFormat="1" applyFont="1" applyFill="1" applyBorder="1" applyAlignment="1">
      <alignment horizontal="center" vertical="center"/>
    </xf>
    <xf numFmtId="0" fontId="1" fillId="0" borderId="21" xfId="0" applyFont="1" applyFill="1" applyBorder="1" applyAlignment="1">
      <alignment horizontal="center" vertical="center"/>
    </xf>
    <xf numFmtId="0" fontId="1" fillId="0" borderId="14" xfId="0" applyFont="1" applyFill="1" applyBorder="1" applyAlignment="1">
      <alignment horizontal="center" vertical="center"/>
    </xf>
    <xf numFmtId="165" fontId="1" fillId="6" borderId="21" xfId="0" applyNumberFormat="1" applyFont="1" applyFill="1" applyBorder="1" applyAlignment="1">
      <alignment horizontal="right"/>
    </xf>
    <xf numFmtId="165" fontId="1" fillId="10" borderId="14" xfId="0" applyNumberFormat="1" applyFont="1" applyFill="1" applyBorder="1" applyAlignment="1">
      <alignment horizontal="right"/>
    </xf>
    <xf numFmtId="165" fontId="1" fillId="6" borderId="14" xfId="0" applyNumberFormat="1" applyFont="1" applyFill="1" applyBorder="1" applyAlignment="1">
      <alignment horizontal="right"/>
    </xf>
    <xf numFmtId="165" fontId="1" fillId="6" borderId="22" xfId="0" applyNumberFormat="1" applyFont="1" applyFill="1" applyBorder="1" applyAlignment="1">
      <alignment horizontal="right"/>
    </xf>
    <xf numFmtId="165" fontId="1" fillId="6" borderId="24" xfId="0" applyNumberFormat="1" applyFont="1" applyFill="1" applyBorder="1" applyAlignment="1">
      <alignment horizontal="right"/>
    </xf>
    <xf numFmtId="165" fontId="0" fillId="6" borderId="21" xfId="0" applyNumberFormat="1" applyFont="1" applyFill="1" applyBorder="1"/>
    <xf numFmtId="165" fontId="1" fillId="6" borderId="14" xfId="0" applyNumberFormat="1" applyFont="1" applyFill="1" applyBorder="1" applyAlignment="1">
      <alignment vertical="justify"/>
    </xf>
    <xf numFmtId="165" fontId="1" fillId="6" borderId="24" xfId="0" applyNumberFormat="1" applyFont="1" applyFill="1" applyBorder="1" applyAlignment="1">
      <alignment vertical="justify"/>
    </xf>
    <xf numFmtId="165" fontId="1" fillId="10" borderId="26" xfId="0" applyNumberFormat="1" applyFont="1" applyFill="1" applyBorder="1" applyAlignment="1">
      <alignment vertical="justify"/>
    </xf>
    <xf numFmtId="165" fontId="1" fillId="10" borderId="27" xfId="0" applyNumberFormat="1" applyFont="1" applyFill="1" applyBorder="1" applyAlignment="1">
      <alignment vertical="justify"/>
    </xf>
    <xf numFmtId="164" fontId="1" fillId="10" borderId="14" xfId="0" applyNumberFormat="1" applyFont="1" applyFill="1" applyBorder="1" applyAlignment="1">
      <alignment horizontal="right" vertical="center"/>
    </xf>
    <xf numFmtId="164" fontId="1" fillId="10" borderId="24" xfId="0" applyNumberFormat="1" applyFont="1" applyFill="1" applyBorder="1" applyAlignment="1">
      <alignment horizontal="right" vertical="center"/>
    </xf>
    <xf numFmtId="0" fontId="1" fillId="0" borderId="21" xfId="0" applyFont="1" applyBorder="1" applyAlignment="1">
      <alignment horizontal="right" vertical="justify"/>
    </xf>
    <xf numFmtId="164" fontId="1" fillId="6" borderId="21" xfId="0" applyNumberFormat="1" applyFont="1" applyFill="1" applyBorder="1" applyAlignment="1">
      <alignment horizontal="right"/>
    </xf>
    <xf numFmtId="164" fontId="1" fillId="6" borderId="22" xfId="0" applyNumberFormat="1" applyFont="1" applyFill="1" applyBorder="1" applyAlignment="1">
      <alignment horizontal="right"/>
    </xf>
    <xf numFmtId="0" fontId="1" fillId="0" borderId="14" xfId="0" applyFont="1" applyBorder="1" applyAlignment="1">
      <alignment horizontal="right" vertical="justify"/>
    </xf>
    <xf numFmtId="164" fontId="1" fillId="6" borderId="14" xfId="0" applyNumberFormat="1" applyFont="1" applyFill="1" applyBorder="1" applyAlignment="1">
      <alignment horizontal="right"/>
    </xf>
    <xf numFmtId="164" fontId="1" fillId="6" borderId="24" xfId="0" applyNumberFormat="1" applyFont="1" applyFill="1" applyBorder="1" applyAlignment="1">
      <alignment horizontal="right"/>
    </xf>
    <xf numFmtId="3" fontId="1" fillId="6" borderId="14" xfId="0" applyNumberFormat="1" applyFont="1" applyFill="1" applyBorder="1" applyAlignment="1">
      <alignment horizontal="right"/>
    </xf>
    <xf numFmtId="0" fontId="1" fillId="6" borderId="14" xfId="0" applyFont="1" applyFill="1" applyBorder="1" applyAlignment="1">
      <alignment horizontal="right" vertical="justify"/>
    </xf>
    <xf numFmtId="3" fontId="1" fillId="0" borderId="14" xfId="0" applyNumberFormat="1" applyFont="1" applyBorder="1" applyAlignment="1">
      <alignment horizontal="right" vertical="justify"/>
    </xf>
    <xf numFmtId="0" fontId="1" fillId="0" borderId="26" xfId="0" applyFont="1" applyBorder="1" applyAlignment="1">
      <alignment horizontal="right" vertical="justify"/>
    </xf>
    <xf numFmtId="3" fontId="1" fillId="0" borderId="26" xfId="0" applyNumberFormat="1" applyFont="1" applyBorder="1" applyAlignment="1">
      <alignment horizontal="right"/>
    </xf>
    <xf numFmtId="3" fontId="1" fillId="0" borderId="27" xfId="0" applyNumberFormat="1" applyFont="1" applyBorder="1" applyAlignment="1">
      <alignment horizontal="right"/>
    </xf>
    <xf numFmtId="0" fontId="3" fillId="0" borderId="14" xfId="0" applyFont="1" applyFill="1" applyBorder="1" applyAlignment="1">
      <alignment horizontal="right" vertical="center"/>
    </xf>
    <xf numFmtId="0" fontId="1" fillId="0" borderId="14" xfId="0" applyFont="1" applyFill="1" applyBorder="1" applyAlignment="1">
      <alignment horizontal="right" vertical="justify"/>
    </xf>
    <xf numFmtId="165" fontId="5" fillId="6" borderId="14" xfId="0" applyNumberFormat="1" applyFont="1" applyFill="1" applyBorder="1" applyAlignment="1">
      <alignment horizontal="right" vertical="justify"/>
    </xf>
    <xf numFmtId="0" fontId="1" fillId="0" borderId="26" xfId="0" applyFont="1" applyFill="1" applyBorder="1" applyAlignment="1">
      <alignment horizontal="right" vertical="justify"/>
    </xf>
    <xf numFmtId="2" fontId="4" fillId="10" borderId="21" xfId="0" applyNumberFormat="1" applyFont="1" applyFill="1" applyBorder="1" applyAlignment="1">
      <alignment vertical="center"/>
    </xf>
    <xf numFmtId="2" fontId="4" fillId="10" borderId="22" xfId="0" applyNumberFormat="1" applyFont="1" applyFill="1" applyBorder="1" applyAlignment="1">
      <alignment vertical="center"/>
    </xf>
    <xf numFmtId="2" fontId="4" fillId="10" borderId="26" xfId="0" applyNumberFormat="1" applyFont="1" applyFill="1" applyBorder="1" applyAlignment="1">
      <alignment vertical="center"/>
    </xf>
    <xf numFmtId="2" fontId="4" fillId="10" borderId="27" xfId="0" applyNumberFormat="1" applyFont="1" applyFill="1" applyBorder="1" applyAlignment="1">
      <alignment vertical="center"/>
    </xf>
    <xf numFmtId="2" fontId="4" fillId="10" borderId="49" xfId="0" applyNumberFormat="1" applyFont="1" applyFill="1" applyBorder="1" applyAlignment="1">
      <alignment vertical="center"/>
    </xf>
    <xf numFmtId="165" fontId="1" fillId="6" borderId="14" xfId="0" applyNumberFormat="1" applyFont="1" applyFill="1" applyBorder="1" applyAlignment="1">
      <alignment vertical="center"/>
    </xf>
    <xf numFmtId="165" fontId="1" fillId="6" borderId="24" xfId="0" applyNumberFormat="1" applyFont="1" applyFill="1" applyBorder="1" applyAlignment="1">
      <alignment vertical="center"/>
    </xf>
    <xf numFmtId="49" fontId="1" fillId="0" borderId="56" xfId="0" applyNumberFormat="1" applyFont="1" applyBorder="1" applyAlignment="1">
      <alignment horizontal="justify" vertical="justify"/>
    </xf>
    <xf numFmtId="49" fontId="1" fillId="0" borderId="57" xfId="0" applyNumberFormat="1" applyFont="1" applyBorder="1" applyAlignment="1">
      <alignment horizontal="justify" vertical="justify"/>
    </xf>
    <xf numFmtId="49" fontId="1" fillId="0" borderId="58" xfId="0" applyNumberFormat="1" applyFont="1" applyBorder="1" applyAlignment="1">
      <alignment horizontal="justify" vertical="justify"/>
    </xf>
    <xf numFmtId="49" fontId="1" fillId="0" borderId="59" xfId="0" applyNumberFormat="1" applyFont="1" applyBorder="1" applyAlignment="1">
      <alignment horizontal="justify" vertical="justify"/>
    </xf>
    <xf numFmtId="49" fontId="1" fillId="0" borderId="13" xfId="0" applyNumberFormat="1" applyFont="1" applyBorder="1" applyAlignment="1">
      <alignment horizontal="justify" vertical="justify"/>
    </xf>
    <xf numFmtId="49" fontId="1" fillId="0" borderId="14" xfId="0" applyNumberFormat="1" applyFont="1" applyBorder="1" applyAlignment="1">
      <alignment horizontal="justify" vertical="justify"/>
    </xf>
    <xf numFmtId="49" fontId="1" fillId="0" borderId="60" xfId="0" applyNumberFormat="1" applyFont="1" applyBorder="1" applyAlignment="1">
      <alignment horizontal="justify" vertical="justify"/>
    </xf>
    <xf numFmtId="0" fontId="2" fillId="2" borderId="0" xfId="0" applyFont="1" applyFill="1" applyAlignment="1">
      <alignment horizontal="center"/>
    </xf>
    <xf numFmtId="0" fontId="3" fillId="0" borderId="0" xfId="0" applyFont="1" applyAlignment="1">
      <alignment horizontal="right"/>
    </xf>
    <xf numFmtId="49" fontId="1" fillId="0" borderId="3" xfId="0" applyNumberFormat="1" applyFont="1" applyBorder="1" applyAlignment="1">
      <alignment horizontal="justify" vertical="center"/>
    </xf>
    <xf numFmtId="49" fontId="1" fillId="0" borderId="4" xfId="0" applyNumberFormat="1" applyFont="1" applyBorder="1" applyAlignment="1">
      <alignment horizontal="justify" vertical="center"/>
    </xf>
    <xf numFmtId="49" fontId="1" fillId="0" borderId="6" xfId="0" applyNumberFormat="1" applyFont="1" applyBorder="1" applyAlignment="1">
      <alignment horizontal="justify" vertical="center"/>
    </xf>
    <xf numFmtId="49" fontId="1" fillId="0" borderId="7" xfId="0" applyNumberFormat="1" applyFont="1" applyBorder="1" applyAlignment="1">
      <alignment horizontal="justify" vertical="center"/>
    </xf>
    <xf numFmtId="49" fontId="3" fillId="0" borderId="53" xfId="0" applyNumberFormat="1" applyFont="1" applyBorder="1" applyAlignment="1">
      <alignment horizontal="left" vertical="justify"/>
    </xf>
    <xf numFmtId="49" fontId="3" fillId="0" borderId="54" xfId="0" applyNumberFormat="1" applyFont="1" applyBorder="1" applyAlignment="1">
      <alignment horizontal="left" vertical="justify"/>
    </xf>
    <xf numFmtId="49" fontId="3" fillId="0" borderId="55" xfId="0" applyNumberFormat="1" applyFont="1" applyBorder="1" applyAlignment="1">
      <alignment horizontal="left" vertical="justify"/>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49" fontId="3" fillId="0" borderId="0" xfId="0" applyNumberFormat="1" applyFont="1" applyFill="1" applyBorder="1" applyAlignment="1">
      <alignment horizontal="left"/>
    </xf>
    <xf numFmtId="0" fontId="3" fillId="3" borderId="6" xfId="0" applyFont="1" applyFill="1" applyBorder="1" applyAlignment="1">
      <alignment horizontal="center" vertical="center" wrapText="1"/>
    </xf>
    <xf numFmtId="0" fontId="3" fillId="4" borderId="6" xfId="0" applyFont="1" applyFill="1" applyBorder="1" applyAlignment="1">
      <alignment horizontal="center"/>
    </xf>
    <xf numFmtId="49" fontId="1" fillId="0" borderId="16" xfId="0" applyNumberFormat="1" applyFont="1" applyBorder="1" applyAlignment="1">
      <alignment horizontal="justify" vertical="justify"/>
    </xf>
    <xf numFmtId="49" fontId="1" fillId="0" borderId="17" xfId="0" applyNumberFormat="1" applyFont="1" applyBorder="1" applyAlignment="1">
      <alignment horizontal="justify" vertical="justify"/>
    </xf>
    <xf numFmtId="49" fontId="1" fillId="0" borderId="19" xfId="0" applyNumberFormat="1" applyFont="1" applyBorder="1" applyAlignment="1">
      <alignment horizontal="left" vertical="justify"/>
    </xf>
    <xf numFmtId="0" fontId="3" fillId="3" borderId="6" xfId="0" applyFont="1" applyFill="1" applyBorder="1" applyAlignment="1">
      <alignment horizontal="center"/>
    </xf>
    <xf numFmtId="0" fontId="3" fillId="3" borderId="6" xfId="0" applyFont="1" applyFill="1" applyBorder="1" applyAlignment="1">
      <alignment horizontal="center" vertical="center"/>
    </xf>
    <xf numFmtId="0" fontId="3" fillId="7" borderId="28" xfId="0" applyFont="1" applyFill="1" applyBorder="1" applyAlignment="1">
      <alignment horizontal="center" wrapText="1"/>
    </xf>
    <xf numFmtId="0" fontId="3" fillId="7" borderId="29" xfId="0" applyFont="1" applyFill="1" applyBorder="1" applyAlignment="1">
      <alignment horizontal="center" wrapText="1"/>
    </xf>
    <xf numFmtId="0" fontId="3" fillId="7" borderId="30" xfId="0" applyFont="1" applyFill="1" applyBorder="1" applyAlignment="1">
      <alignment horizontal="center" wrapText="1"/>
    </xf>
    <xf numFmtId="0" fontId="3" fillId="7" borderId="28" xfId="0" applyFont="1" applyFill="1" applyBorder="1" applyAlignment="1">
      <alignment horizontal="center"/>
    </xf>
    <xf numFmtId="0" fontId="3" fillId="7" borderId="29" xfId="0" applyFont="1" applyFill="1" applyBorder="1" applyAlignment="1">
      <alignment horizontal="center"/>
    </xf>
    <xf numFmtId="0" fontId="3" fillId="7" borderId="30" xfId="0" applyFont="1" applyFill="1" applyBorder="1" applyAlignment="1">
      <alignment horizontal="center"/>
    </xf>
    <xf numFmtId="0" fontId="3" fillId="5" borderId="28" xfId="0" applyFont="1" applyFill="1" applyBorder="1" applyAlignment="1">
      <alignment horizontal="center"/>
    </xf>
    <xf numFmtId="0" fontId="3" fillId="5" borderId="29" xfId="0" applyFont="1" applyFill="1" applyBorder="1" applyAlignment="1">
      <alignment horizontal="center"/>
    </xf>
    <xf numFmtId="0" fontId="3" fillId="5" borderId="30" xfId="0" applyFont="1" applyFill="1" applyBorder="1" applyAlignment="1">
      <alignment horizontal="center"/>
    </xf>
    <xf numFmtId="0" fontId="3" fillId="5" borderId="28"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30" xfId="0" applyFont="1" applyFill="1" applyBorder="1" applyAlignment="1">
      <alignment horizontal="center" vertical="center"/>
    </xf>
    <xf numFmtId="0" fontId="3" fillId="5" borderId="31" xfId="0" applyFont="1" applyFill="1" applyBorder="1" applyAlignment="1">
      <alignment horizontal="center" vertical="center"/>
    </xf>
    <xf numFmtId="0" fontId="3" fillId="5" borderId="35" xfId="0" applyFont="1" applyFill="1" applyBorder="1" applyAlignment="1">
      <alignment horizontal="center" vertical="center"/>
    </xf>
    <xf numFmtId="0" fontId="3" fillId="8" borderId="28" xfId="0" applyFont="1" applyFill="1" applyBorder="1" applyAlignment="1">
      <alignment horizontal="center" wrapText="1"/>
    </xf>
    <xf numFmtId="0" fontId="3" fillId="8" borderId="29" xfId="0" applyFont="1" applyFill="1" applyBorder="1" applyAlignment="1">
      <alignment horizontal="center" wrapText="1"/>
    </xf>
    <xf numFmtId="0" fontId="3" fillId="8" borderId="30" xfId="0" applyFont="1" applyFill="1" applyBorder="1" applyAlignment="1">
      <alignment horizontal="center" wrapText="1"/>
    </xf>
    <xf numFmtId="0" fontId="3" fillId="8" borderId="28" xfId="0" applyFont="1" applyFill="1" applyBorder="1" applyAlignment="1">
      <alignment horizontal="center"/>
    </xf>
    <xf numFmtId="0" fontId="3" fillId="8" borderId="29" xfId="0" applyFont="1" applyFill="1" applyBorder="1" applyAlignment="1">
      <alignment horizontal="center"/>
    </xf>
    <xf numFmtId="0" fontId="3" fillId="8" borderId="30" xfId="0" applyFont="1" applyFill="1" applyBorder="1" applyAlignment="1">
      <alignment horizontal="center"/>
    </xf>
    <xf numFmtId="0" fontId="3" fillId="8" borderId="28" xfId="0" applyFont="1" applyFill="1" applyBorder="1" applyAlignment="1">
      <alignment horizontal="center" vertical="center"/>
    </xf>
    <xf numFmtId="0" fontId="3" fillId="8" borderId="29" xfId="0" applyFont="1" applyFill="1" applyBorder="1" applyAlignment="1">
      <alignment horizontal="center" vertical="center"/>
    </xf>
    <xf numFmtId="0" fontId="3" fillId="8" borderId="30" xfId="0" applyFont="1" applyFill="1" applyBorder="1" applyAlignment="1">
      <alignment horizontal="center" vertical="center"/>
    </xf>
    <xf numFmtId="0" fontId="3" fillId="0" borderId="34" xfId="0" applyFont="1" applyBorder="1" applyAlignment="1">
      <alignment vertical="top"/>
    </xf>
    <xf numFmtId="0" fontId="1" fillId="9" borderId="31" xfId="0" applyFont="1" applyFill="1" applyBorder="1" applyAlignment="1">
      <alignment horizontal="center" vertical="center" wrapText="1"/>
    </xf>
    <xf numFmtId="0" fontId="1" fillId="9" borderId="37" xfId="0" applyFont="1" applyFill="1" applyBorder="1" applyAlignment="1">
      <alignment horizontal="center" vertical="center" wrapText="1"/>
    </xf>
    <xf numFmtId="0" fontId="1" fillId="9" borderId="6" xfId="0" applyFont="1" applyFill="1" applyBorder="1" applyAlignment="1">
      <alignment horizontal="center" vertical="center"/>
    </xf>
    <xf numFmtId="0" fontId="0" fillId="0" borderId="6" xfId="0" applyFont="1" applyBorder="1" applyAlignment="1">
      <alignment horizontal="center" vertical="center"/>
    </xf>
    <xf numFmtId="0" fontId="1" fillId="9" borderId="28" xfId="0" applyFont="1" applyFill="1" applyBorder="1" applyAlignment="1">
      <alignment horizontal="center" vertical="center"/>
    </xf>
    <xf numFmtId="0" fontId="1" fillId="9" borderId="29" xfId="0" applyFont="1" applyFill="1" applyBorder="1" applyAlignment="1">
      <alignment horizontal="center" vertical="center"/>
    </xf>
    <xf numFmtId="0" fontId="1" fillId="9" borderId="30" xfId="0" applyFont="1" applyFill="1" applyBorder="1" applyAlignment="1">
      <alignment horizontal="center" vertical="center"/>
    </xf>
    <xf numFmtId="0" fontId="1" fillId="0" borderId="0" xfId="0" applyFont="1"/>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1" fillId="3" borderId="6" xfId="0" applyFont="1" applyFill="1" applyBorder="1" applyAlignment="1">
      <alignment horizontal="justify" vertical="center"/>
    </xf>
    <xf numFmtId="0" fontId="1" fillId="3" borderId="33"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1" fillId="9" borderId="31" xfId="0" applyFont="1" applyFill="1" applyBorder="1" applyAlignment="1">
      <alignment horizontal="center" vertical="center"/>
    </xf>
    <xf numFmtId="0" fontId="1" fillId="9" borderId="37" xfId="0" applyFont="1" applyFill="1" applyBorder="1" applyAlignment="1">
      <alignment horizontal="center" vertical="center"/>
    </xf>
    <xf numFmtId="0" fontId="3" fillId="0" borderId="32" xfId="0" applyFont="1" applyFill="1" applyBorder="1" applyAlignment="1">
      <alignment horizontal="left" vertical="justify"/>
    </xf>
    <xf numFmtId="0" fontId="3" fillId="0" borderId="0" xfId="0" applyFont="1" applyFill="1" applyBorder="1" applyAlignment="1">
      <alignment horizontal="left" vertical="justify"/>
    </xf>
    <xf numFmtId="0" fontId="3" fillId="11" borderId="6" xfId="0" applyFont="1" applyFill="1" applyBorder="1" applyAlignment="1">
      <alignment horizontal="center" vertical="justify"/>
    </xf>
    <xf numFmtId="0" fontId="3" fillId="11" borderId="33" xfId="0" applyFont="1" applyFill="1" applyBorder="1" applyAlignment="1">
      <alignment horizontal="center" vertical="center"/>
    </xf>
    <xf numFmtId="0" fontId="3" fillId="11" borderId="39" xfId="0" applyFont="1" applyFill="1" applyBorder="1" applyAlignment="1">
      <alignment horizontal="center" vertical="center"/>
    </xf>
    <xf numFmtId="0" fontId="3" fillId="11" borderId="28" xfId="0" applyFont="1" applyFill="1" applyBorder="1" applyAlignment="1">
      <alignment horizontal="center"/>
    </xf>
    <xf numFmtId="0" fontId="3" fillId="11" borderId="29" xfId="0" applyFont="1" applyFill="1" applyBorder="1" applyAlignment="1">
      <alignment horizontal="center"/>
    </xf>
    <xf numFmtId="0" fontId="3" fillId="12" borderId="31" xfId="0" applyFont="1" applyFill="1" applyBorder="1" applyAlignment="1">
      <alignment horizontal="center" vertical="center"/>
    </xf>
    <xf numFmtId="0" fontId="3" fillId="12" borderId="35" xfId="0" applyFont="1" applyFill="1" applyBorder="1" applyAlignment="1">
      <alignment horizontal="center" vertical="center"/>
    </xf>
    <xf numFmtId="0" fontId="3" fillId="12" borderId="37" xfId="0" applyFont="1" applyFill="1" applyBorder="1" applyAlignment="1">
      <alignment horizontal="center" vertical="center"/>
    </xf>
    <xf numFmtId="0" fontId="3" fillId="12" borderId="33" xfId="0" applyFont="1" applyFill="1" applyBorder="1" applyAlignment="1">
      <alignment horizontal="center" vertical="center"/>
    </xf>
    <xf numFmtId="0" fontId="3" fillId="12" borderId="34" xfId="0" applyFont="1" applyFill="1" applyBorder="1" applyAlignment="1">
      <alignment horizontal="center" vertical="center"/>
    </xf>
    <xf numFmtId="0" fontId="3" fillId="12" borderId="39" xfId="0" applyFont="1" applyFill="1" applyBorder="1" applyAlignment="1">
      <alignment horizontal="center" vertical="center"/>
    </xf>
    <xf numFmtId="0" fontId="3" fillId="12" borderId="28" xfId="0" applyFont="1" applyFill="1" applyBorder="1" applyAlignment="1">
      <alignment horizontal="center" vertical="center"/>
    </xf>
    <xf numFmtId="0" fontId="3" fillId="12" borderId="29" xfId="0" applyFont="1" applyFill="1" applyBorder="1" applyAlignment="1">
      <alignment horizontal="center" vertical="center"/>
    </xf>
    <xf numFmtId="0" fontId="3" fillId="12" borderId="6" xfId="0" applyFont="1" applyFill="1" applyBorder="1" applyAlignment="1">
      <alignment horizontal="center" vertical="center"/>
    </xf>
    <xf numFmtId="0" fontId="3" fillId="12" borderId="30"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6" xfId="0" applyFont="1" applyFill="1" applyBorder="1" applyAlignment="1">
      <alignment horizontal="center"/>
    </xf>
    <xf numFmtId="0" fontId="3" fillId="0" borderId="0" xfId="0" applyFont="1" applyBorder="1" applyAlignment="1">
      <alignment horizontal="justify" vertical="center" wrapText="1"/>
    </xf>
    <xf numFmtId="0" fontId="3" fillId="0" borderId="0" xfId="0" applyFont="1" applyBorder="1" applyAlignment="1">
      <alignment horizontal="left"/>
    </xf>
    <xf numFmtId="0" fontId="3" fillId="0" borderId="0" xfId="0" applyFont="1" applyBorder="1" applyAlignment="1">
      <alignment horizontal="left" wrapText="1"/>
    </xf>
    <xf numFmtId="0" fontId="6" fillId="0" borderId="0" xfId="0" applyFont="1" applyFill="1" applyBorder="1" applyAlignment="1">
      <alignment horizontal="left" vertical="center" wrapText="1"/>
    </xf>
    <xf numFmtId="3" fontId="1" fillId="10" borderId="45" xfId="0" applyNumberFormat="1" applyFont="1" applyFill="1" applyBorder="1" applyAlignment="1">
      <alignment horizontal="center"/>
    </xf>
    <xf numFmtId="3" fontId="1" fillId="10" borderId="46" xfId="0" applyNumberFormat="1" applyFont="1" applyFill="1" applyBorder="1" applyAlignment="1">
      <alignment horizontal="center"/>
    </xf>
    <xf numFmtId="3" fontId="1" fillId="10" borderId="47" xfId="0" applyNumberFormat="1" applyFont="1" applyFill="1" applyBorder="1" applyAlignment="1">
      <alignment horizontal="center"/>
    </xf>
    <xf numFmtId="3" fontId="1" fillId="0" borderId="41" xfId="0" applyNumberFormat="1" applyFont="1" applyBorder="1" applyAlignment="1">
      <alignment horizontal="center"/>
    </xf>
    <xf numFmtId="3" fontId="1" fillId="0" borderId="42" xfId="0" applyNumberFormat="1" applyFont="1" applyBorder="1" applyAlignment="1">
      <alignment horizontal="center"/>
    </xf>
    <xf numFmtId="3" fontId="1" fillId="0" borderId="21" xfId="0" applyNumberFormat="1" applyFont="1" applyBorder="1" applyAlignment="1">
      <alignment horizontal="center"/>
    </xf>
    <xf numFmtId="3" fontId="1" fillId="0" borderId="22" xfId="0" applyNumberFormat="1" applyFont="1" applyBorder="1" applyAlignment="1">
      <alignment horizontal="center"/>
    </xf>
    <xf numFmtId="0" fontId="1" fillId="0" borderId="6" xfId="0" applyFont="1" applyBorder="1" applyAlignment="1">
      <alignment horizontal="center"/>
    </xf>
    <xf numFmtId="0" fontId="3" fillId="14" borderId="31" xfId="0" applyFont="1" applyFill="1" applyBorder="1" applyAlignment="1">
      <alignment horizontal="justify" vertical="justify"/>
    </xf>
    <xf numFmtId="0" fontId="3" fillId="14" borderId="35" xfId="0" applyFont="1" applyFill="1" applyBorder="1" applyAlignment="1">
      <alignment horizontal="justify" vertical="justify"/>
    </xf>
    <xf numFmtId="0" fontId="1" fillId="14" borderId="6" xfId="0" applyFont="1" applyFill="1" applyBorder="1" applyAlignment="1">
      <alignment horizontal="center" vertical="center"/>
    </xf>
    <xf numFmtId="0" fontId="1" fillId="14" borderId="6" xfId="0" applyFont="1" applyFill="1" applyBorder="1" applyAlignment="1">
      <alignment horizontal="center"/>
    </xf>
    <xf numFmtId="0" fontId="1" fillId="8" borderId="28" xfId="0" applyFont="1" applyFill="1" applyBorder="1" applyAlignment="1">
      <alignment horizontal="center"/>
    </xf>
    <xf numFmtId="0" fontId="3" fillId="0" borderId="0" xfId="0" applyFont="1" applyBorder="1" applyAlignment="1">
      <alignment horizontal="justify" vertical="top"/>
    </xf>
    <xf numFmtId="0" fontId="3" fillId="5" borderId="37"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28" xfId="0" applyFont="1" applyFill="1" applyBorder="1" applyAlignment="1">
      <alignment horizontal="center"/>
    </xf>
    <xf numFmtId="0" fontId="1" fillId="5" borderId="29" xfId="0" applyFont="1" applyFill="1" applyBorder="1" applyAlignment="1">
      <alignment horizontal="center"/>
    </xf>
    <xf numFmtId="0" fontId="1" fillId="5" borderId="30" xfId="0" applyFont="1" applyFill="1" applyBorder="1" applyAlignment="1">
      <alignment horizontal="center"/>
    </xf>
    <xf numFmtId="0" fontId="3" fillId="15" borderId="6" xfId="0" applyFont="1" applyFill="1" applyBorder="1" applyAlignment="1">
      <alignment horizontal="justify" vertical="justify"/>
    </xf>
    <xf numFmtId="0" fontId="3" fillId="0" borderId="0" xfId="0" applyFont="1" applyBorder="1" applyAlignment="1">
      <alignment horizontal="center" vertical="center"/>
    </xf>
    <xf numFmtId="0" fontId="3" fillId="15" borderId="33" xfId="0" applyFont="1" applyFill="1" applyBorder="1" applyAlignment="1">
      <alignment horizontal="center" vertical="center"/>
    </xf>
    <xf numFmtId="0" fontId="3" fillId="15" borderId="39" xfId="0" applyFont="1" applyFill="1" applyBorder="1" applyAlignment="1">
      <alignment horizontal="center" vertical="center"/>
    </xf>
    <xf numFmtId="0" fontId="3" fillId="15" borderId="28" xfId="0" applyFont="1" applyFill="1" applyBorder="1" applyAlignment="1">
      <alignment horizontal="center" vertical="center"/>
    </xf>
    <xf numFmtId="0" fontId="3" fillId="15" borderId="29" xfId="0" applyFont="1" applyFill="1" applyBorder="1" applyAlignment="1">
      <alignment horizontal="center" vertical="center"/>
    </xf>
    <xf numFmtId="0" fontId="3" fillId="15" borderId="30" xfId="0" applyFont="1" applyFill="1" applyBorder="1" applyAlignment="1">
      <alignment horizontal="center" vertical="center"/>
    </xf>
    <xf numFmtId="0" fontId="1" fillId="5" borderId="37" xfId="0" applyFont="1" applyFill="1" applyBorder="1" applyAlignment="1">
      <alignment horizontal="center"/>
    </xf>
    <xf numFmtId="0" fontId="1" fillId="5" borderId="6" xfId="0" applyFont="1" applyFill="1" applyBorder="1" applyAlignment="1">
      <alignment horizontal="center"/>
    </xf>
    <xf numFmtId="0" fontId="1" fillId="16" borderId="6" xfId="0" applyFont="1" applyFill="1" applyBorder="1" applyAlignment="1">
      <alignment horizontal="center" vertical="center"/>
    </xf>
    <xf numFmtId="0" fontId="1" fillId="16" borderId="33" xfId="0" applyFont="1" applyFill="1" applyBorder="1" applyAlignment="1">
      <alignment horizontal="center" vertical="center"/>
    </xf>
    <xf numFmtId="0" fontId="1" fillId="16" borderId="39" xfId="0" applyFont="1" applyFill="1" applyBorder="1" applyAlignment="1">
      <alignment horizontal="center" vertical="center"/>
    </xf>
    <xf numFmtId="0" fontId="1" fillId="16" borderId="28" xfId="0" applyFont="1" applyFill="1" applyBorder="1" applyAlignment="1">
      <alignment horizontal="center" vertical="center"/>
    </xf>
    <xf numFmtId="0" fontId="1" fillId="16" borderId="29" xfId="0" applyFont="1" applyFill="1" applyBorder="1" applyAlignment="1">
      <alignment horizontal="center" vertical="center"/>
    </xf>
    <xf numFmtId="0" fontId="1" fillId="16" borderId="3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154782</xdr:colOff>
      <xdr:row>134</xdr:row>
      <xdr:rowOff>250032</xdr:rowOff>
    </xdr:from>
    <xdr:to>
      <xdr:col>23</xdr:col>
      <xdr:colOff>133350</xdr:colOff>
      <xdr:row>134</xdr:row>
      <xdr:rowOff>250032</xdr:rowOff>
    </xdr:to>
    <xdr:sp macro="" textlink="">
      <xdr:nvSpPr>
        <xdr:cNvPr id="2" name="Text Box 22"/>
        <xdr:cNvSpPr txBox="1">
          <a:spLocks noChangeArrowheads="1"/>
        </xdr:cNvSpPr>
      </xdr:nvSpPr>
      <xdr:spPr bwMode="auto">
        <a:xfrm>
          <a:off x="19547682" y="27443907"/>
          <a:ext cx="2455068"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138</xdr:row>
      <xdr:rowOff>0</xdr:rowOff>
    </xdr:from>
    <xdr:to>
      <xdr:col>11</xdr:col>
      <xdr:colOff>133350</xdr:colOff>
      <xdr:row>138</xdr:row>
      <xdr:rowOff>0</xdr:rowOff>
    </xdr:to>
    <xdr:sp macro="" textlink="">
      <xdr:nvSpPr>
        <xdr:cNvPr id="3" name="Text Box 31"/>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138</xdr:row>
      <xdr:rowOff>0</xdr:rowOff>
    </xdr:from>
    <xdr:to>
      <xdr:col>11</xdr:col>
      <xdr:colOff>133350</xdr:colOff>
      <xdr:row>138</xdr:row>
      <xdr:rowOff>0</xdr:rowOff>
    </xdr:to>
    <xdr:sp macro="" textlink="">
      <xdr:nvSpPr>
        <xdr:cNvPr id="4" name="Text Box 32"/>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138</xdr:row>
      <xdr:rowOff>0</xdr:rowOff>
    </xdr:from>
    <xdr:to>
      <xdr:col>11</xdr:col>
      <xdr:colOff>133350</xdr:colOff>
      <xdr:row>138</xdr:row>
      <xdr:rowOff>0</xdr:rowOff>
    </xdr:to>
    <xdr:sp macro="" textlink="">
      <xdr:nvSpPr>
        <xdr:cNvPr id="5" name="Text Box 33"/>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138</xdr:row>
      <xdr:rowOff>0</xdr:rowOff>
    </xdr:from>
    <xdr:to>
      <xdr:col>11</xdr:col>
      <xdr:colOff>133350</xdr:colOff>
      <xdr:row>138</xdr:row>
      <xdr:rowOff>0</xdr:rowOff>
    </xdr:to>
    <xdr:sp macro="" textlink="">
      <xdr:nvSpPr>
        <xdr:cNvPr id="6" name="Text Box 34"/>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138</xdr:row>
      <xdr:rowOff>0</xdr:rowOff>
    </xdr:from>
    <xdr:to>
      <xdr:col>11</xdr:col>
      <xdr:colOff>133350</xdr:colOff>
      <xdr:row>138</xdr:row>
      <xdr:rowOff>0</xdr:rowOff>
    </xdr:to>
    <xdr:sp macro="" textlink="">
      <xdr:nvSpPr>
        <xdr:cNvPr id="7" name="Text Box 35"/>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138</xdr:row>
      <xdr:rowOff>0</xdr:rowOff>
    </xdr:from>
    <xdr:to>
      <xdr:col>11</xdr:col>
      <xdr:colOff>133350</xdr:colOff>
      <xdr:row>138</xdr:row>
      <xdr:rowOff>0</xdr:rowOff>
    </xdr:to>
    <xdr:sp macro="" textlink="">
      <xdr:nvSpPr>
        <xdr:cNvPr id="8" name="Text Box 36"/>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138</xdr:row>
      <xdr:rowOff>0</xdr:rowOff>
    </xdr:from>
    <xdr:to>
      <xdr:col>11</xdr:col>
      <xdr:colOff>133350</xdr:colOff>
      <xdr:row>138</xdr:row>
      <xdr:rowOff>0</xdr:rowOff>
    </xdr:to>
    <xdr:sp macro="" textlink="">
      <xdr:nvSpPr>
        <xdr:cNvPr id="9" name="Text Box 37"/>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138</xdr:row>
      <xdr:rowOff>0</xdr:rowOff>
    </xdr:from>
    <xdr:to>
      <xdr:col>11</xdr:col>
      <xdr:colOff>133350</xdr:colOff>
      <xdr:row>138</xdr:row>
      <xdr:rowOff>0</xdr:rowOff>
    </xdr:to>
    <xdr:sp macro="" textlink="">
      <xdr:nvSpPr>
        <xdr:cNvPr id="10" name="Text Box 38"/>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138</xdr:row>
      <xdr:rowOff>0</xdr:rowOff>
    </xdr:from>
    <xdr:to>
      <xdr:col>11</xdr:col>
      <xdr:colOff>133350</xdr:colOff>
      <xdr:row>138</xdr:row>
      <xdr:rowOff>0</xdr:rowOff>
    </xdr:to>
    <xdr:sp macro="" textlink="">
      <xdr:nvSpPr>
        <xdr:cNvPr id="11" name="Text Box 39"/>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77</xdr:row>
      <xdr:rowOff>0</xdr:rowOff>
    </xdr:from>
    <xdr:to>
      <xdr:col>11</xdr:col>
      <xdr:colOff>0</xdr:colOff>
      <xdr:row>77</xdr:row>
      <xdr:rowOff>0</xdr:rowOff>
    </xdr:to>
    <xdr:sp macro="" textlink="">
      <xdr:nvSpPr>
        <xdr:cNvPr id="12" name="Text Box 88"/>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77</xdr:row>
      <xdr:rowOff>0</xdr:rowOff>
    </xdr:from>
    <xdr:to>
      <xdr:col>11</xdr:col>
      <xdr:colOff>0</xdr:colOff>
      <xdr:row>77</xdr:row>
      <xdr:rowOff>0</xdr:rowOff>
    </xdr:to>
    <xdr:sp macro="" textlink="">
      <xdr:nvSpPr>
        <xdr:cNvPr id="13" name="Text Box 89"/>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77</xdr:row>
      <xdr:rowOff>0</xdr:rowOff>
    </xdr:from>
    <xdr:to>
      <xdr:col>11</xdr:col>
      <xdr:colOff>0</xdr:colOff>
      <xdr:row>77</xdr:row>
      <xdr:rowOff>0</xdr:rowOff>
    </xdr:to>
    <xdr:sp macro="" textlink="">
      <xdr:nvSpPr>
        <xdr:cNvPr id="14" name="Text Box 90"/>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83</xdr:row>
      <xdr:rowOff>0</xdr:rowOff>
    </xdr:from>
    <xdr:to>
      <xdr:col>5</xdr:col>
      <xdr:colOff>0</xdr:colOff>
      <xdr:row>83</xdr:row>
      <xdr:rowOff>0</xdr:rowOff>
    </xdr:to>
    <xdr:sp macro="" textlink="">
      <xdr:nvSpPr>
        <xdr:cNvPr id="15" name="Text Box 85"/>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83</xdr:row>
      <xdr:rowOff>0</xdr:rowOff>
    </xdr:from>
    <xdr:to>
      <xdr:col>5</xdr:col>
      <xdr:colOff>0</xdr:colOff>
      <xdr:row>83</xdr:row>
      <xdr:rowOff>0</xdr:rowOff>
    </xdr:to>
    <xdr:sp macro="" textlink="">
      <xdr:nvSpPr>
        <xdr:cNvPr id="16" name="Text Box 86"/>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83</xdr:row>
      <xdr:rowOff>0</xdr:rowOff>
    </xdr:from>
    <xdr:to>
      <xdr:col>5</xdr:col>
      <xdr:colOff>0</xdr:colOff>
      <xdr:row>83</xdr:row>
      <xdr:rowOff>0</xdr:rowOff>
    </xdr:to>
    <xdr:sp macro="" textlink="">
      <xdr:nvSpPr>
        <xdr:cNvPr id="17" name="Text Box 87"/>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83</xdr:row>
      <xdr:rowOff>0</xdr:rowOff>
    </xdr:from>
    <xdr:to>
      <xdr:col>5</xdr:col>
      <xdr:colOff>0</xdr:colOff>
      <xdr:row>83</xdr:row>
      <xdr:rowOff>0</xdr:rowOff>
    </xdr:to>
    <xdr:sp macro="" textlink="">
      <xdr:nvSpPr>
        <xdr:cNvPr id="18" name="Text Box 88"/>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83</xdr:row>
      <xdr:rowOff>0</xdr:rowOff>
    </xdr:from>
    <xdr:to>
      <xdr:col>5</xdr:col>
      <xdr:colOff>0</xdr:colOff>
      <xdr:row>83</xdr:row>
      <xdr:rowOff>0</xdr:rowOff>
    </xdr:to>
    <xdr:sp macro="" textlink="">
      <xdr:nvSpPr>
        <xdr:cNvPr id="19" name="Text Box 89"/>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83</xdr:row>
      <xdr:rowOff>0</xdr:rowOff>
    </xdr:from>
    <xdr:to>
      <xdr:col>5</xdr:col>
      <xdr:colOff>0</xdr:colOff>
      <xdr:row>83</xdr:row>
      <xdr:rowOff>0</xdr:rowOff>
    </xdr:to>
    <xdr:sp macro="" textlink="">
      <xdr:nvSpPr>
        <xdr:cNvPr id="20" name="Text Box 90"/>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83</xdr:row>
      <xdr:rowOff>0</xdr:rowOff>
    </xdr:from>
    <xdr:to>
      <xdr:col>5</xdr:col>
      <xdr:colOff>0</xdr:colOff>
      <xdr:row>83</xdr:row>
      <xdr:rowOff>0</xdr:rowOff>
    </xdr:to>
    <xdr:sp macro="" textlink="">
      <xdr:nvSpPr>
        <xdr:cNvPr id="21" name="Text Box 91"/>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83</xdr:row>
      <xdr:rowOff>0</xdr:rowOff>
    </xdr:from>
    <xdr:to>
      <xdr:col>5</xdr:col>
      <xdr:colOff>0</xdr:colOff>
      <xdr:row>83</xdr:row>
      <xdr:rowOff>0</xdr:rowOff>
    </xdr:to>
    <xdr:sp macro="" textlink="">
      <xdr:nvSpPr>
        <xdr:cNvPr id="22" name="Text Box 92"/>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83</xdr:row>
      <xdr:rowOff>0</xdr:rowOff>
    </xdr:from>
    <xdr:to>
      <xdr:col>5</xdr:col>
      <xdr:colOff>0</xdr:colOff>
      <xdr:row>83</xdr:row>
      <xdr:rowOff>0</xdr:rowOff>
    </xdr:to>
    <xdr:sp macro="" textlink="">
      <xdr:nvSpPr>
        <xdr:cNvPr id="23" name="Text Box 93"/>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E320"/>
  <sheetViews>
    <sheetView tabSelected="1" topLeftCell="B2" zoomScale="85" zoomScaleNormal="85" zoomScaleSheetLayoutView="70" zoomScalePageLayoutView="70" workbookViewId="0">
      <selection activeCell="S10" sqref="S10"/>
    </sheetView>
  </sheetViews>
  <sheetFormatPr baseColWidth="10" defaultColWidth="7.625" defaultRowHeight="16.5" x14ac:dyDescent="0.3"/>
  <cols>
    <col min="1" max="1" width="57.625" style="1" customWidth="1"/>
    <col min="2" max="2" width="11" style="1" customWidth="1"/>
    <col min="3" max="3" width="10.25" style="1" customWidth="1"/>
    <col min="4" max="4" width="8.375" style="1" customWidth="1"/>
    <col min="5" max="5" width="9.25" style="1" bestFit="1" customWidth="1"/>
    <col min="6" max="6" width="10.375" style="1" bestFit="1" customWidth="1"/>
    <col min="7" max="7" width="10.75" style="1" bestFit="1" customWidth="1"/>
    <col min="8" max="8" width="8" style="1" bestFit="1" customWidth="1"/>
    <col min="9" max="9" width="9.375" style="1" customWidth="1"/>
    <col min="10" max="10" width="9.75" style="1" customWidth="1"/>
    <col min="11" max="11" width="10.25" style="1" customWidth="1"/>
    <col min="12" max="12" width="9.75" style="1" customWidth="1"/>
    <col min="13" max="13" width="10.5" style="1" customWidth="1"/>
    <col min="14" max="14" width="9.5" style="1" customWidth="1"/>
    <col min="15" max="15" width="8.625" style="1" bestFit="1" customWidth="1"/>
    <col min="16" max="16" width="11.625" style="1" customWidth="1"/>
    <col min="17" max="17" width="10.25" style="1" bestFit="1" customWidth="1"/>
    <col min="18" max="18" width="14.625" style="1" bestFit="1" customWidth="1"/>
    <col min="19" max="19" width="11.375" style="1" bestFit="1" customWidth="1"/>
    <col min="20" max="20" width="13.25" style="1" customWidth="1"/>
    <col min="21" max="21" width="12.25" style="1" customWidth="1"/>
    <col min="22" max="23" width="10.125" style="1" customWidth="1"/>
    <col min="24" max="24" width="9.625" style="1" customWidth="1"/>
    <col min="25" max="25" width="10.625" style="1" customWidth="1"/>
    <col min="26" max="28" width="8.875" style="1" customWidth="1"/>
    <col min="29" max="29" width="5.875" style="1" customWidth="1"/>
    <col min="30" max="30" width="8.625" style="1" customWidth="1"/>
    <col min="31" max="31" width="6.625" style="1" customWidth="1"/>
    <col min="32" max="33" width="5" style="1" customWidth="1"/>
    <col min="34" max="16384" width="7.625" style="1"/>
  </cols>
  <sheetData>
    <row r="3" spans="1:24" x14ac:dyDescent="0.3">
      <c r="B3" s="297" t="s">
        <v>0</v>
      </c>
      <c r="C3" s="297"/>
      <c r="D3" s="297"/>
      <c r="E3" s="297"/>
      <c r="F3" s="297"/>
      <c r="G3" s="297"/>
      <c r="H3" s="297"/>
      <c r="I3" s="297"/>
      <c r="J3" s="297"/>
      <c r="K3" s="297"/>
      <c r="L3" s="297"/>
      <c r="M3" s="297"/>
      <c r="N3" s="297"/>
      <c r="O3" s="297"/>
      <c r="P3" s="297"/>
      <c r="Q3" s="297"/>
      <c r="R3" s="297"/>
      <c r="S3" s="297"/>
    </row>
    <row r="5" spans="1:24" x14ac:dyDescent="0.3">
      <c r="C5" s="298" t="s">
        <v>1</v>
      </c>
      <c r="D5" s="298"/>
      <c r="E5" s="298"/>
      <c r="F5" s="298"/>
      <c r="G5" s="298"/>
      <c r="H5" s="2"/>
      <c r="I5" s="3" t="s">
        <v>214</v>
      </c>
      <c r="J5" s="3"/>
      <c r="K5" s="3"/>
      <c r="L5" s="3"/>
      <c r="M5" s="3"/>
      <c r="N5" s="3"/>
      <c r="O5" s="3"/>
      <c r="P5" s="3"/>
      <c r="Q5" s="3"/>
      <c r="R5" s="3"/>
      <c r="S5" s="3"/>
      <c r="T5" s="3"/>
      <c r="U5" s="3"/>
      <c r="V5" s="4"/>
      <c r="W5" s="4"/>
      <c r="X5" s="4"/>
    </row>
    <row r="6" spans="1:24" ht="17.25" thickBot="1" x14ac:dyDescent="0.35"/>
    <row r="7" spans="1:24" ht="17.25" thickTop="1" x14ac:dyDescent="0.3">
      <c r="A7" s="5" t="s">
        <v>2</v>
      </c>
      <c r="B7" s="299"/>
      <c r="C7" s="299"/>
      <c r="D7" s="299"/>
      <c r="E7" s="299"/>
      <c r="F7" s="299"/>
      <c r="G7" s="299"/>
      <c r="H7" s="299"/>
      <c r="I7" s="299"/>
      <c r="J7" s="299"/>
      <c r="K7" s="299"/>
      <c r="L7" s="299"/>
      <c r="M7" s="299"/>
      <c r="N7" s="299"/>
      <c r="O7" s="299"/>
      <c r="P7" s="299"/>
      <c r="Q7" s="300"/>
    </row>
    <row r="8" spans="1:24" x14ac:dyDescent="0.3">
      <c r="A8" s="6" t="s">
        <v>3</v>
      </c>
      <c r="B8" s="301" t="s">
        <v>215</v>
      </c>
      <c r="C8" s="301"/>
      <c r="D8" s="301"/>
      <c r="E8" s="301"/>
      <c r="F8" s="301"/>
      <c r="G8" s="301"/>
      <c r="H8" s="301"/>
      <c r="I8" s="301"/>
      <c r="J8" s="301"/>
      <c r="K8" s="301"/>
      <c r="L8" s="301"/>
      <c r="M8" s="301"/>
      <c r="N8" s="301"/>
      <c r="O8" s="301"/>
      <c r="P8" s="301"/>
      <c r="Q8" s="302"/>
    </row>
    <row r="9" spans="1:24" ht="17.25" thickBot="1" x14ac:dyDescent="0.35">
      <c r="A9" s="7" t="s">
        <v>4</v>
      </c>
      <c r="B9" s="303" t="s">
        <v>216</v>
      </c>
      <c r="C9" s="304"/>
      <c r="D9" s="304"/>
      <c r="E9" s="304"/>
      <c r="F9" s="304"/>
      <c r="G9" s="304"/>
      <c r="H9" s="304"/>
      <c r="I9" s="304"/>
      <c r="J9" s="304"/>
      <c r="K9" s="304"/>
      <c r="L9" s="304"/>
      <c r="M9" s="304"/>
      <c r="N9" s="304"/>
      <c r="O9" s="304"/>
      <c r="P9" s="304"/>
      <c r="Q9" s="305"/>
    </row>
    <row r="10" spans="1:24" ht="17.25" thickTop="1" x14ac:dyDescent="0.3">
      <c r="A10" s="8"/>
      <c r="B10" s="9"/>
      <c r="C10" s="9"/>
      <c r="D10" s="9"/>
      <c r="E10" s="9"/>
      <c r="F10" s="9"/>
      <c r="G10" s="9"/>
      <c r="H10" s="9"/>
      <c r="I10" s="9"/>
      <c r="J10" s="9"/>
      <c r="K10" s="9"/>
      <c r="L10" s="9"/>
      <c r="M10" s="9"/>
      <c r="N10" s="9"/>
      <c r="O10" s="9"/>
      <c r="P10" s="9"/>
      <c r="Q10" s="9"/>
    </row>
    <row r="11" spans="1:24" x14ac:dyDescent="0.3">
      <c r="A11" s="10" t="s">
        <v>5</v>
      </c>
      <c r="B11" s="11"/>
      <c r="C11" s="12"/>
      <c r="D11" s="12"/>
      <c r="E11" s="12"/>
      <c r="F11" s="12"/>
      <c r="G11" s="12"/>
      <c r="H11" s="12"/>
      <c r="I11" s="12"/>
      <c r="J11" s="12"/>
      <c r="K11" s="12"/>
      <c r="L11" s="12"/>
      <c r="M11" s="12"/>
      <c r="N11" s="12"/>
      <c r="O11" s="12"/>
      <c r="P11" s="12"/>
      <c r="Q11" s="12"/>
    </row>
    <row r="12" spans="1:24" ht="36.75" customHeight="1" x14ac:dyDescent="0.3">
      <c r="A12" s="10" t="s">
        <v>6</v>
      </c>
      <c r="B12" s="240" t="s">
        <v>217</v>
      </c>
      <c r="C12" s="12"/>
      <c r="D12" s="12"/>
      <c r="E12" s="12"/>
      <c r="F12" s="12"/>
      <c r="G12" s="12"/>
      <c r="H12" s="12"/>
      <c r="I12" s="12"/>
      <c r="J12" s="12"/>
      <c r="K12" s="12"/>
      <c r="L12" s="12"/>
      <c r="M12" s="12"/>
      <c r="N12" s="12"/>
      <c r="O12" s="12"/>
      <c r="P12" s="12"/>
      <c r="Q12" s="12"/>
    </row>
    <row r="13" spans="1:24" ht="17.25" thickBot="1" x14ac:dyDescent="0.35">
      <c r="A13" s="13"/>
      <c r="B13" s="12"/>
      <c r="C13" s="12"/>
      <c r="D13" s="12"/>
      <c r="E13" s="12"/>
      <c r="F13" s="12"/>
      <c r="G13" s="12"/>
      <c r="H13" s="12"/>
      <c r="I13" s="12"/>
      <c r="J13" s="12"/>
      <c r="K13" s="12"/>
      <c r="L13" s="12"/>
      <c r="M13" s="12"/>
      <c r="N13" s="12"/>
      <c r="O13" s="12"/>
      <c r="P13" s="12"/>
      <c r="Q13" s="12"/>
    </row>
    <row r="14" spans="1:24" ht="52.5" customHeight="1" thickBot="1" x14ac:dyDescent="0.35">
      <c r="A14" s="306" t="s">
        <v>7</v>
      </c>
      <c r="B14" s="307"/>
      <c r="C14" s="307"/>
      <c r="D14" s="307"/>
      <c r="E14" s="307"/>
      <c r="F14" s="307"/>
      <c r="G14" s="307"/>
      <c r="H14" s="307"/>
      <c r="I14" s="307"/>
      <c r="J14" s="307"/>
      <c r="K14" s="307"/>
      <c r="L14" s="307"/>
      <c r="M14" s="307"/>
      <c r="N14" s="307"/>
      <c r="O14" s="307"/>
      <c r="P14" s="307"/>
      <c r="Q14" s="308"/>
      <c r="R14" s="14" t="s">
        <v>8</v>
      </c>
      <c r="S14" s="14" t="s">
        <v>9</v>
      </c>
      <c r="T14" s="15" t="s">
        <v>10</v>
      </c>
    </row>
    <row r="15" spans="1:24" x14ac:dyDescent="0.3">
      <c r="A15" s="290" t="s">
        <v>216</v>
      </c>
      <c r="B15" s="291"/>
      <c r="C15" s="291"/>
      <c r="D15" s="291"/>
      <c r="E15" s="291"/>
      <c r="F15" s="291"/>
      <c r="G15" s="291"/>
      <c r="H15" s="291"/>
      <c r="I15" s="291"/>
      <c r="J15" s="291"/>
      <c r="K15" s="291"/>
      <c r="L15" s="291"/>
      <c r="M15" s="291"/>
      <c r="N15" s="291"/>
      <c r="O15" s="291"/>
      <c r="P15" s="291"/>
      <c r="Q15" s="291"/>
      <c r="R15" s="241" t="s">
        <v>219</v>
      </c>
      <c r="S15" s="242" t="s">
        <v>220</v>
      </c>
      <c r="T15" s="243" t="s">
        <v>221</v>
      </c>
    </row>
    <row r="16" spans="1:24" x14ac:dyDescent="0.3">
      <c r="A16" s="292" t="s">
        <v>268</v>
      </c>
      <c r="B16" s="293"/>
      <c r="C16" s="293"/>
      <c r="D16" s="293"/>
      <c r="E16" s="293"/>
      <c r="F16" s="293"/>
      <c r="G16" s="293"/>
      <c r="H16" s="293"/>
      <c r="I16" s="293"/>
      <c r="J16" s="293"/>
      <c r="K16" s="293"/>
      <c r="L16" s="293"/>
      <c r="M16" s="293"/>
      <c r="N16" s="293"/>
      <c r="O16" s="293"/>
      <c r="P16" s="293"/>
      <c r="Q16" s="293"/>
      <c r="R16" s="241" t="s">
        <v>222</v>
      </c>
      <c r="S16" s="16" t="s">
        <v>223</v>
      </c>
      <c r="T16" s="243" t="s">
        <v>224</v>
      </c>
    </row>
    <row r="17" spans="1:21" x14ac:dyDescent="0.3">
      <c r="A17" s="290" t="s">
        <v>269</v>
      </c>
      <c r="B17" s="291"/>
      <c r="C17" s="291"/>
      <c r="D17" s="291"/>
      <c r="E17" s="291"/>
      <c r="F17" s="291"/>
      <c r="G17" s="291"/>
      <c r="H17" s="291"/>
      <c r="I17" s="291"/>
      <c r="J17" s="291"/>
      <c r="K17" s="291"/>
      <c r="L17" s="291"/>
      <c r="M17" s="291"/>
      <c r="N17" s="291"/>
      <c r="O17" s="291"/>
      <c r="P17" s="291"/>
      <c r="Q17" s="291"/>
      <c r="R17" s="241" t="s">
        <v>225</v>
      </c>
      <c r="S17" s="16" t="s">
        <v>226</v>
      </c>
      <c r="T17" s="243" t="s">
        <v>227</v>
      </c>
    </row>
    <row r="18" spans="1:21" x14ac:dyDescent="0.3">
      <c r="A18" s="294" t="s">
        <v>218</v>
      </c>
      <c r="B18" s="295"/>
      <c r="C18" s="295"/>
      <c r="D18" s="295"/>
      <c r="E18" s="295"/>
      <c r="F18" s="295"/>
      <c r="G18" s="295"/>
      <c r="H18" s="295"/>
      <c r="I18" s="295"/>
      <c r="J18" s="295"/>
      <c r="K18" s="295"/>
      <c r="L18" s="295"/>
      <c r="M18" s="295"/>
      <c r="N18" s="295"/>
      <c r="O18" s="295"/>
      <c r="P18" s="295"/>
      <c r="Q18" s="296"/>
      <c r="R18" s="241" t="s">
        <v>228</v>
      </c>
      <c r="S18" s="16" t="s">
        <v>229</v>
      </c>
      <c r="T18" s="243" t="s">
        <v>230</v>
      </c>
    </row>
    <row r="19" spans="1:21" x14ac:dyDescent="0.3">
      <c r="A19" s="294"/>
      <c r="B19" s="295"/>
      <c r="C19" s="295"/>
      <c r="D19" s="295"/>
      <c r="E19" s="295"/>
      <c r="F19" s="295"/>
      <c r="G19" s="295"/>
      <c r="H19" s="295"/>
      <c r="I19" s="295"/>
      <c r="J19" s="295"/>
      <c r="K19" s="295"/>
      <c r="L19" s="295"/>
      <c r="M19" s="295"/>
      <c r="N19" s="295"/>
      <c r="O19" s="295"/>
      <c r="P19" s="295"/>
      <c r="Q19" s="295"/>
      <c r="R19" s="16"/>
      <c r="S19" s="16"/>
      <c r="T19" s="17"/>
    </row>
    <row r="20" spans="1:21" x14ac:dyDescent="0.3">
      <c r="A20" s="294"/>
      <c r="B20" s="295"/>
      <c r="C20" s="295"/>
      <c r="D20" s="295"/>
      <c r="E20" s="295"/>
      <c r="F20" s="295"/>
      <c r="G20" s="295"/>
      <c r="H20" s="295"/>
      <c r="I20" s="295"/>
      <c r="J20" s="295"/>
      <c r="K20" s="295"/>
      <c r="L20" s="295"/>
      <c r="M20" s="295"/>
      <c r="N20" s="295"/>
      <c r="O20" s="295"/>
      <c r="P20" s="295"/>
      <c r="Q20" s="295"/>
      <c r="R20" s="16"/>
      <c r="S20" s="16"/>
      <c r="T20" s="17"/>
    </row>
    <row r="21" spans="1:21" x14ac:dyDescent="0.3">
      <c r="A21" s="294"/>
      <c r="B21" s="295"/>
      <c r="C21" s="295"/>
      <c r="D21" s="295"/>
      <c r="E21" s="295"/>
      <c r="F21" s="295"/>
      <c r="G21" s="295"/>
      <c r="H21" s="295"/>
      <c r="I21" s="295"/>
      <c r="J21" s="295"/>
      <c r="K21" s="295"/>
      <c r="L21" s="295"/>
      <c r="M21" s="295"/>
      <c r="N21" s="295"/>
      <c r="O21" s="295"/>
      <c r="P21" s="295"/>
      <c r="Q21" s="295"/>
      <c r="R21" s="16"/>
      <c r="S21" s="16"/>
      <c r="T21" s="17"/>
    </row>
    <row r="22" spans="1:21" x14ac:dyDescent="0.3">
      <c r="A22" s="294"/>
      <c r="B22" s="295"/>
      <c r="C22" s="295"/>
      <c r="D22" s="295"/>
      <c r="E22" s="295"/>
      <c r="F22" s="295"/>
      <c r="G22" s="295"/>
      <c r="H22" s="295"/>
      <c r="I22" s="295"/>
      <c r="J22" s="295"/>
      <c r="K22" s="295"/>
      <c r="L22" s="295"/>
      <c r="M22" s="295"/>
      <c r="N22" s="295"/>
      <c r="O22" s="295"/>
      <c r="P22" s="295"/>
      <c r="Q22" s="295"/>
      <c r="R22" s="16"/>
      <c r="S22" s="16"/>
      <c r="T22" s="17"/>
    </row>
    <row r="23" spans="1:21" ht="17.25" thickBot="1" x14ac:dyDescent="0.35">
      <c r="A23" s="312"/>
      <c r="B23" s="313"/>
      <c r="C23" s="313"/>
      <c r="D23" s="313"/>
      <c r="E23" s="313"/>
      <c r="F23" s="313"/>
      <c r="G23" s="313"/>
      <c r="H23" s="313"/>
      <c r="I23" s="313"/>
      <c r="J23" s="313"/>
      <c r="K23" s="313"/>
      <c r="L23" s="313"/>
      <c r="M23" s="313"/>
      <c r="N23" s="313"/>
      <c r="O23" s="313"/>
      <c r="P23" s="313"/>
      <c r="Q23" s="313"/>
      <c r="R23" s="18"/>
      <c r="S23" s="18"/>
      <c r="T23" s="19"/>
    </row>
    <row r="24" spans="1:21" x14ac:dyDescent="0.3">
      <c r="A24" s="314" t="s">
        <v>11</v>
      </c>
      <c r="B24" s="314"/>
      <c r="C24" s="314"/>
      <c r="D24" s="314"/>
      <c r="E24" s="314"/>
      <c r="F24" s="314"/>
      <c r="G24" s="314"/>
      <c r="H24" s="314"/>
      <c r="I24" s="314"/>
      <c r="J24" s="314"/>
      <c r="K24" s="314"/>
      <c r="L24" s="314"/>
      <c r="M24" s="314"/>
      <c r="N24" s="314"/>
      <c r="O24" s="314"/>
      <c r="P24" s="314"/>
      <c r="Q24" s="314"/>
      <c r="R24" s="314"/>
      <c r="S24" s="314"/>
      <c r="T24" s="314"/>
    </row>
    <row r="26" spans="1:21" x14ac:dyDescent="0.3">
      <c r="A26" s="310" t="s">
        <v>12</v>
      </c>
      <c r="B26" s="310" t="s">
        <v>13</v>
      </c>
      <c r="C26" s="310" t="s">
        <v>14</v>
      </c>
      <c r="D26" s="310" t="s">
        <v>15</v>
      </c>
      <c r="E26" s="315" t="s">
        <v>16</v>
      </c>
      <c r="F26" s="315"/>
      <c r="G26" s="315"/>
      <c r="H26" s="315"/>
      <c r="I26" s="315"/>
      <c r="J26" s="310" t="s">
        <v>17</v>
      </c>
      <c r="K26" s="316" t="s">
        <v>18</v>
      </c>
      <c r="L26" s="316"/>
      <c r="M26" s="316"/>
      <c r="N26" s="310" t="s">
        <v>19</v>
      </c>
      <c r="O26" s="311" t="s">
        <v>20</v>
      </c>
      <c r="P26" s="311"/>
      <c r="Q26" s="311"/>
      <c r="R26" s="311"/>
      <c r="S26" s="310" t="s">
        <v>21</v>
      </c>
      <c r="T26" s="310" t="s">
        <v>22</v>
      </c>
      <c r="U26" s="310" t="s">
        <v>10</v>
      </c>
    </row>
    <row r="27" spans="1:21" x14ac:dyDescent="0.3">
      <c r="A27" s="310"/>
      <c r="B27" s="310"/>
      <c r="C27" s="310"/>
      <c r="D27" s="310"/>
      <c r="E27" s="310" t="s">
        <v>23</v>
      </c>
      <c r="F27" s="310" t="s">
        <v>24</v>
      </c>
      <c r="G27" s="310" t="s">
        <v>25</v>
      </c>
      <c r="H27" s="310" t="s">
        <v>26</v>
      </c>
      <c r="I27" s="310" t="s">
        <v>27</v>
      </c>
      <c r="J27" s="310"/>
      <c r="K27" s="316"/>
      <c r="L27" s="316"/>
      <c r="M27" s="316"/>
      <c r="N27" s="310"/>
      <c r="O27" s="311" t="s">
        <v>28</v>
      </c>
      <c r="P27" s="311"/>
      <c r="Q27" s="311" t="s">
        <v>29</v>
      </c>
      <c r="R27" s="311"/>
      <c r="S27" s="310"/>
      <c r="T27" s="310"/>
      <c r="U27" s="310"/>
    </row>
    <row r="28" spans="1:21" ht="39.75" customHeight="1" x14ac:dyDescent="0.3">
      <c r="A28" s="310"/>
      <c r="B28" s="310"/>
      <c r="C28" s="310"/>
      <c r="D28" s="310"/>
      <c r="E28" s="310" t="s">
        <v>23</v>
      </c>
      <c r="F28" s="310" t="s">
        <v>24</v>
      </c>
      <c r="G28" s="310" t="s">
        <v>25</v>
      </c>
      <c r="H28" s="310" t="s">
        <v>30</v>
      </c>
      <c r="I28" s="310" t="s">
        <v>27</v>
      </c>
      <c r="J28" s="310"/>
      <c r="K28" s="20" t="s">
        <v>31</v>
      </c>
      <c r="L28" s="20" t="s">
        <v>32</v>
      </c>
      <c r="M28" s="20" t="s">
        <v>33</v>
      </c>
      <c r="N28" s="310"/>
      <c r="O28" s="21" t="s">
        <v>34</v>
      </c>
      <c r="P28" s="21" t="s">
        <v>35</v>
      </c>
      <c r="Q28" s="21" t="s">
        <v>36</v>
      </c>
      <c r="R28" s="21" t="s">
        <v>37</v>
      </c>
      <c r="S28" s="310"/>
      <c r="T28" s="310"/>
      <c r="U28" s="310"/>
    </row>
    <row r="29" spans="1:21" x14ac:dyDescent="0.3">
      <c r="A29" s="244" t="s">
        <v>231</v>
      </c>
      <c r="B29" s="22" t="s">
        <v>232</v>
      </c>
      <c r="C29" s="23"/>
      <c r="D29" s="23" t="s">
        <v>233</v>
      </c>
      <c r="E29" s="23"/>
      <c r="F29" s="24">
        <v>3</v>
      </c>
      <c r="G29" s="24"/>
      <c r="H29" s="24"/>
      <c r="I29" s="24"/>
      <c r="J29" s="24">
        <v>579</v>
      </c>
      <c r="K29" s="24">
        <v>3</v>
      </c>
      <c r="L29" s="24"/>
      <c r="M29" s="24"/>
      <c r="N29" s="24"/>
      <c r="O29" s="23"/>
      <c r="P29" s="23"/>
      <c r="Q29" s="23"/>
      <c r="R29" s="23"/>
      <c r="S29" s="23" t="s">
        <v>234</v>
      </c>
      <c r="T29" s="23" t="s">
        <v>235</v>
      </c>
      <c r="U29" s="23" t="s">
        <v>236</v>
      </c>
    </row>
    <row r="30" spans="1:21" x14ac:dyDescent="0.3">
      <c r="A30" s="25" t="s">
        <v>237</v>
      </c>
      <c r="B30" s="239" t="s">
        <v>238</v>
      </c>
      <c r="C30" s="16">
        <v>2013</v>
      </c>
      <c r="D30" s="16" t="s">
        <v>239</v>
      </c>
      <c r="E30" s="16"/>
      <c r="F30" s="26">
        <v>1</v>
      </c>
      <c r="G30" s="26"/>
      <c r="H30" s="26"/>
      <c r="I30" s="26"/>
      <c r="J30" s="26">
        <v>86</v>
      </c>
      <c r="K30" s="26">
        <v>0</v>
      </c>
      <c r="L30" s="26"/>
      <c r="M30" s="26"/>
      <c r="N30" s="26"/>
      <c r="O30" s="16"/>
      <c r="P30" s="16"/>
      <c r="Q30" s="16"/>
      <c r="R30" s="16"/>
      <c r="S30" s="16" t="s">
        <v>225</v>
      </c>
      <c r="T30" s="16" t="s">
        <v>226</v>
      </c>
      <c r="U30" s="245" t="s">
        <v>240</v>
      </c>
    </row>
    <row r="31" spans="1:21" x14ac:dyDescent="0.3">
      <c r="A31" s="246" t="s">
        <v>241</v>
      </c>
      <c r="B31" s="239" t="s">
        <v>238</v>
      </c>
      <c r="C31" s="16">
        <v>2014</v>
      </c>
      <c r="D31" s="16" t="s">
        <v>239</v>
      </c>
      <c r="E31" s="16"/>
      <c r="F31" s="26">
        <v>1</v>
      </c>
      <c r="G31" s="26"/>
      <c r="H31" s="26"/>
      <c r="I31" s="26"/>
      <c r="J31" s="26">
        <v>64</v>
      </c>
      <c r="K31" s="26">
        <v>0</v>
      </c>
      <c r="L31" s="26"/>
      <c r="M31" s="26"/>
      <c r="N31" s="26"/>
      <c r="O31" s="16"/>
      <c r="P31" s="16"/>
      <c r="Q31" s="16"/>
      <c r="R31" s="16"/>
      <c r="S31" s="16" t="s">
        <v>228</v>
      </c>
      <c r="T31" s="16" t="s">
        <v>242</v>
      </c>
      <c r="U31" s="245" t="s">
        <v>230</v>
      </c>
    </row>
    <row r="32" spans="1:21" x14ac:dyDescent="0.3">
      <c r="A32" s="246" t="s">
        <v>243</v>
      </c>
      <c r="B32" s="239" t="s">
        <v>238</v>
      </c>
      <c r="C32" s="16">
        <v>2014</v>
      </c>
      <c r="D32" s="16" t="s">
        <v>239</v>
      </c>
      <c r="E32" s="16"/>
      <c r="F32" s="26">
        <v>1</v>
      </c>
      <c r="G32" s="26"/>
      <c r="H32" s="26"/>
      <c r="I32" s="26"/>
      <c r="J32" s="26">
        <v>74</v>
      </c>
      <c r="K32" s="26">
        <v>0</v>
      </c>
      <c r="L32" s="26"/>
      <c r="M32" s="26"/>
      <c r="N32" s="26"/>
      <c r="O32" s="16"/>
      <c r="P32" s="16"/>
      <c r="Q32" s="16"/>
      <c r="R32" s="16"/>
      <c r="S32" s="16" t="s">
        <v>228</v>
      </c>
      <c r="T32" s="16" t="s">
        <v>242</v>
      </c>
      <c r="U32" s="245" t="s">
        <v>230</v>
      </c>
    </row>
    <row r="33" spans="1:21" x14ac:dyDescent="0.3">
      <c r="A33" s="246" t="s">
        <v>244</v>
      </c>
      <c r="B33" s="239" t="s">
        <v>232</v>
      </c>
      <c r="C33" s="16"/>
      <c r="D33" s="16" t="s">
        <v>233</v>
      </c>
      <c r="E33" s="16"/>
      <c r="F33" s="26">
        <v>2</v>
      </c>
      <c r="G33" s="26"/>
      <c r="H33" s="26"/>
      <c r="I33" s="26"/>
      <c r="J33" s="26">
        <v>357</v>
      </c>
      <c r="K33" s="26">
        <v>2</v>
      </c>
      <c r="L33" s="26"/>
      <c r="M33" s="26"/>
      <c r="N33" s="26">
        <v>1</v>
      </c>
      <c r="O33" s="16"/>
      <c r="P33" s="16"/>
      <c r="Q33" s="16"/>
      <c r="R33" s="16"/>
      <c r="S33" s="16" t="s">
        <v>245</v>
      </c>
      <c r="T33" s="16" t="s">
        <v>246</v>
      </c>
      <c r="U33" s="245" t="s">
        <v>247</v>
      </c>
    </row>
    <row r="34" spans="1:21" x14ac:dyDescent="0.3">
      <c r="A34" s="246" t="s">
        <v>248</v>
      </c>
      <c r="B34" s="239" t="s">
        <v>232</v>
      </c>
      <c r="C34" s="16"/>
      <c r="D34" s="16" t="s">
        <v>233</v>
      </c>
      <c r="E34" s="16"/>
      <c r="F34" s="26">
        <v>3</v>
      </c>
      <c r="G34" s="26"/>
      <c r="H34" s="26"/>
      <c r="I34" s="26"/>
      <c r="J34" s="26">
        <v>496</v>
      </c>
      <c r="K34" s="26">
        <v>3</v>
      </c>
      <c r="L34" s="26"/>
      <c r="M34" s="26"/>
      <c r="N34" s="26">
        <v>2</v>
      </c>
      <c r="O34" s="16"/>
      <c r="P34" s="16"/>
      <c r="Q34" s="16"/>
      <c r="R34" s="16"/>
      <c r="S34" s="23" t="s">
        <v>234</v>
      </c>
      <c r="T34" s="23" t="s">
        <v>235</v>
      </c>
      <c r="U34" s="245" t="s">
        <v>236</v>
      </c>
    </row>
    <row r="35" spans="1:21" x14ac:dyDescent="0.3">
      <c r="A35" s="246" t="s">
        <v>249</v>
      </c>
      <c r="B35" s="239" t="s">
        <v>232</v>
      </c>
      <c r="C35" s="16"/>
      <c r="D35" s="16" t="s">
        <v>233</v>
      </c>
      <c r="E35" s="16"/>
      <c r="F35" s="26">
        <v>3</v>
      </c>
      <c r="G35" s="26"/>
      <c r="H35" s="26"/>
      <c r="I35" s="26"/>
      <c r="J35" s="26">
        <v>1144</v>
      </c>
      <c r="K35" s="26">
        <v>3</v>
      </c>
      <c r="L35" s="26"/>
      <c r="M35" s="26"/>
      <c r="N35" s="26">
        <v>2</v>
      </c>
      <c r="O35" s="16"/>
      <c r="P35" s="16"/>
      <c r="Q35" s="16"/>
      <c r="R35" s="16"/>
      <c r="S35" s="16" t="s">
        <v>250</v>
      </c>
      <c r="T35" s="16" t="s">
        <v>251</v>
      </c>
      <c r="U35" s="245" t="s">
        <v>252</v>
      </c>
    </row>
    <row r="36" spans="1:21" x14ac:dyDescent="0.3">
      <c r="A36" s="246" t="s">
        <v>253</v>
      </c>
      <c r="B36" s="239" t="s">
        <v>232</v>
      </c>
      <c r="C36" s="16"/>
      <c r="D36" s="16" t="s">
        <v>233</v>
      </c>
      <c r="E36" s="16"/>
      <c r="F36" s="26">
        <v>2</v>
      </c>
      <c r="G36" s="26"/>
      <c r="H36" s="26"/>
      <c r="I36" s="26"/>
      <c r="J36" s="26">
        <v>328</v>
      </c>
      <c r="K36" s="26">
        <v>2</v>
      </c>
      <c r="L36" s="26"/>
      <c r="M36" s="26"/>
      <c r="N36" s="26">
        <v>1</v>
      </c>
      <c r="O36" s="16"/>
      <c r="P36" s="16"/>
      <c r="Q36" s="16"/>
      <c r="R36" s="16"/>
      <c r="S36" s="23" t="s">
        <v>254</v>
      </c>
      <c r="T36" s="23" t="s">
        <v>255</v>
      </c>
      <c r="U36" s="245" t="s">
        <v>256</v>
      </c>
    </row>
    <row r="37" spans="1:21" x14ac:dyDescent="0.3">
      <c r="A37" s="246" t="s">
        <v>257</v>
      </c>
      <c r="B37" s="27" t="s">
        <v>232</v>
      </c>
      <c r="C37" s="28"/>
      <c r="D37" s="28" t="s">
        <v>233</v>
      </c>
      <c r="E37" s="28"/>
      <c r="F37" s="29">
        <v>3</v>
      </c>
      <c r="G37" s="29"/>
      <c r="H37" s="29"/>
      <c r="I37" s="29"/>
      <c r="J37" s="29">
        <v>1089</v>
      </c>
      <c r="K37" s="29">
        <v>3</v>
      </c>
      <c r="L37" s="29"/>
      <c r="M37" s="29"/>
      <c r="N37" s="29">
        <v>1</v>
      </c>
      <c r="O37" s="28"/>
      <c r="P37" s="28"/>
      <c r="Q37" s="28"/>
      <c r="R37" s="28"/>
      <c r="S37" s="23" t="s">
        <v>234</v>
      </c>
      <c r="T37" s="23" t="s">
        <v>235</v>
      </c>
      <c r="U37" s="245" t="s">
        <v>236</v>
      </c>
    </row>
    <row r="38" spans="1:21" s="238" customFormat="1" x14ac:dyDescent="0.3">
      <c r="A38" s="246" t="s">
        <v>258</v>
      </c>
      <c r="B38" s="248">
        <v>0</v>
      </c>
      <c r="C38" s="16"/>
      <c r="D38" s="16" t="s">
        <v>233</v>
      </c>
      <c r="E38" s="16"/>
      <c r="F38" s="26">
        <v>1</v>
      </c>
      <c r="G38" s="26"/>
      <c r="H38" s="26"/>
      <c r="I38" s="26"/>
      <c r="J38" s="26">
        <v>159</v>
      </c>
      <c r="K38" s="26">
        <v>1</v>
      </c>
      <c r="L38" s="26"/>
      <c r="M38" s="26"/>
      <c r="N38" s="247">
        <v>1</v>
      </c>
      <c r="O38" s="16"/>
      <c r="P38" s="16"/>
      <c r="Q38" s="16"/>
      <c r="R38" s="16"/>
      <c r="S38" s="16" t="s">
        <v>225</v>
      </c>
      <c r="T38" s="16" t="s">
        <v>226</v>
      </c>
      <c r="U38" s="245" t="s">
        <v>240</v>
      </c>
    </row>
    <row r="39" spans="1:21" s="238" customFormat="1" x14ac:dyDescent="0.3">
      <c r="A39" s="246" t="s">
        <v>259</v>
      </c>
      <c r="B39" s="239" t="s">
        <v>232</v>
      </c>
      <c r="C39" s="16"/>
      <c r="D39" s="16" t="s">
        <v>233</v>
      </c>
      <c r="E39" s="16"/>
      <c r="F39" s="26">
        <v>1</v>
      </c>
      <c r="G39" s="26"/>
      <c r="H39" s="26"/>
      <c r="I39" s="26"/>
      <c r="J39" s="26">
        <v>185</v>
      </c>
      <c r="K39" s="26">
        <v>1</v>
      </c>
      <c r="L39" s="26"/>
      <c r="M39" s="26"/>
      <c r="N39" s="16"/>
      <c r="O39" s="16"/>
      <c r="P39" s="16"/>
      <c r="Q39" s="16"/>
      <c r="R39" s="16"/>
      <c r="S39" s="16" t="s">
        <v>225</v>
      </c>
      <c r="T39" s="16" t="s">
        <v>226</v>
      </c>
      <c r="U39" s="245" t="s">
        <v>240</v>
      </c>
    </row>
    <row r="40" spans="1:21" s="238" customFormat="1" x14ac:dyDescent="0.3">
      <c r="A40" s="246" t="s">
        <v>260</v>
      </c>
      <c r="B40" s="239" t="s">
        <v>232</v>
      </c>
      <c r="C40" s="16"/>
      <c r="D40" s="16" t="s">
        <v>233</v>
      </c>
      <c r="E40" s="16"/>
      <c r="F40" s="26">
        <v>1</v>
      </c>
      <c r="G40" s="26"/>
      <c r="H40" s="26"/>
      <c r="I40" s="26"/>
      <c r="J40" s="26">
        <v>325</v>
      </c>
      <c r="K40" s="247">
        <v>1</v>
      </c>
      <c r="L40" s="26"/>
      <c r="M40" s="26"/>
      <c r="N40" s="26">
        <v>1</v>
      </c>
      <c r="O40" s="16"/>
      <c r="P40" s="16"/>
      <c r="Q40" s="16"/>
      <c r="R40" s="16"/>
      <c r="S40" s="16" t="s">
        <v>225</v>
      </c>
      <c r="T40" s="16" t="s">
        <v>226</v>
      </c>
      <c r="U40" s="245" t="s">
        <v>240</v>
      </c>
    </row>
    <row r="41" spans="1:21" s="238" customFormat="1" x14ac:dyDescent="0.3">
      <c r="A41" s="246" t="s">
        <v>261</v>
      </c>
      <c r="B41" s="239" t="s">
        <v>232</v>
      </c>
      <c r="C41" s="16"/>
      <c r="D41" s="16" t="s">
        <v>233</v>
      </c>
      <c r="E41" s="16"/>
      <c r="F41" s="26">
        <v>1</v>
      </c>
      <c r="G41" s="26"/>
      <c r="H41" s="26"/>
      <c r="I41" s="26"/>
      <c r="J41" s="26">
        <v>143</v>
      </c>
      <c r="K41" s="26">
        <v>1</v>
      </c>
      <c r="L41" s="26"/>
      <c r="M41" s="26"/>
      <c r="N41" s="26">
        <v>1</v>
      </c>
      <c r="O41" s="16"/>
      <c r="P41" s="16"/>
      <c r="Q41" s="16"/>
      <c r="R41" s="16"/>
      <c r="S41" s="16" t="s">
        <v>225</v>
      </c>
      <c r="T41" s="16" t="s">
        <v>226</v>
      </c>
      <c r="U41" s="245" t="s">
        <v>240</v>
      </c>
    </row>
    <row r="42" spans="1:21" s="238" customFormat="1" x14ac:dyDescent="0.3">
      <c r="A42" s="246" t="s">
        <v>262</v>
      </c>
      <c r="B42" s="239" t="s">
        <v>238</v>
      </c>
      <c r="C42" s="16">
        <v>2012</v>
      </c>
      <c r="D42" s="16" t="s">
        <v>233</v>
      </c>
      <c r="E42" s="16"/>
      <c r="F42" s="247">
        <v>2</v>
      </c>
      <c r="G42" s="26"/>
      <c r="H42" s="26"/>
      <c r="I42" s="26"/>
      <c r="J42" s="26">
        <v>300</v>
      </c>
      <c r="K42" s="26">
        <v>1</v>
      </c>
      <c r="L42" s="26"/>
      <c r="M42" s="26"/>
      <c r="N42" s="247">
        <v>1</v>
      </c>
      <c r="O42" s="16"/>
      <c r="P42" s="16"/>
      <c r="Q42" s="16"/>
      <c r="R42" s="16"/>
      <c r="S42" s="16" t="s">
        <v>250</v>
      </c>
      <c r="T42" s="16" t="s">
        <v>251</v>
      </c>
      <c r="U42" s="245" t="s">
        <v>252</v>
      </c>
    </row>
    <row r="43" spans="1:21" s="238" customFormat="1" x14ac:dyDescent="0.3">
      <c r="A43" s="246" t="s">
        <v>263</v>
      </c>
      <c r="B43" s="239" t="s">
        <v>238</v>
      </c>
      <c r="C43" s="16">
        <v>2014</v>
      </c>
      <c r="D43" s="16" t="s">
        <v>239</v>
      </c>
      <c r="E43" s="16"/>
      <c r="F43" s="26">
        <v>1</v>
      </c>
      <c r="G43" s="26"/>
      <c r="H43" s="26"/>
      <c r="I43" s="26"/>
      <c r="J43" s="26">
        <v>142</v>
      </c>
      <c r="K43" s="247">
        <v>0</v>
      </c>
      <c r="L43" s="26"/>
      <c r="M43" s="26"/>
      <c r="N43" s="16"/>
      <c r="O43" s="16"/>
      <c r="P43" s="16"/>
      <c r="Q43" s="16"/>
      <c r="R43" s="16"/>
      <c r="S43" s="16" t="s">
        <v>228</v>
      </c>
      <c r="T43" s="16" t="s">
        <v>242</v>
      </c>
      <c r="U43" s="245" t="s">
        <v>230</v>
      </c>
    </row>
    <row r="44" spans="1:21" s="238" customFormat="1" x14ac:dyDescent="0.3">
      <c r="A44" s="246" t="s">
        <v>264</v>
      </c>
      <c r="B44" s="239" t="s">
        <v>238</v>
      </c>
      <c r="C44" s="16">
        <v>2014</v>
      </c>
      <c r="D44" s="16" t="s">
        <v>239</v>
      </c>
      <c r="E44" s="16"/>
      <c r="F44" s="26">
        <v>1</v>
      </c>
      <c r="G44" s="26"/>
      <c r="H44" s="26"/>
      <c r="I44" s="26"/>
      <c r="J44" s="26">
        <v>61</v>
      </c>
      <c r="K44" s="26"/>
      <c r="L44" s="26"/>
      <c r="M44" s="26"/>
      <c r="N44" s="26"/>
      <c r="O44" s="16"/>
      <c r="P44" s="16"/>
      <c r="Q44" s="16"/>
      <c r="R44" s="16"/>
      <c r="S44" s="16" t="s">
        <v>228</v>
      </c>
      <c r="T44" s="16" t="s">
        <v>242</v>
      </c>
      <c r="U44" s="245" t="s">
        <v>230</v>
      </c>
    </row>
    <row r="45" spans="1:21" s="238" customFormat="1" x14ac:dyDescent="0.3">
      <c r="A45" s="246" t="s">
        <v>265</v>
      </c>
      <c r="B45" s="248">
        <v>0</v>
      </c>
      <c r="C45" s="16"/>
      <c r="D45" s="16" t="s">
        <v>233</v>
      </c>
      <c r="E45" s="16"/>
      <c r="F45" s="26"/>
      <c r="G45" s="26"/>
      <c r="H45" s="26">
        <v>1</v>
      </c>
      <c r="I45" s="26"/>
      <c r="J45" s="26">
        <v>2</v>
      </c>
      <c r="K45" s="26"/>
      <c r="L45" s="26"/>
      <c r="M45" s="26"/>
      <c r="N45" s="26"/>
      <c r="O45" s="16"/>
      <c r="P45" s="16"/>
      <c r="Q45" s="16"/>
      <c r="R45" s="16"/>
      <c r="S45" s="16" t="s">
        <v>219</v>
      </c>
      <c r="T45" s="16" t="s">
        <v>220</v>
      </c>
      <c r="U45" s="245" t="s">
        <v>221</v>
      </c>
    </row>
    <row r="46" spans="1:21" s="238" customFormat="1" x14ac:dyDescent="0.3">
      <c r="A46" s="246" t="s">
        <v>266</v>
      </c>
      <c r="B46" s="239" t="s">
        <v>232</v>
      </c>
      <c r="C46" s="16"/>
      <c r="D46" s="16" t="s">
        <v>233</v>
      </c>
      <c r="E46" s="16"/>
      <c r="F46" s="26"/>
      <c r="G46" s="26"/>
      <c r="H46" s="26">
        <v>1</v>
      </c>
      <c r="I46" s="26"/>
      <c r="J46" s="26">
        <v>7</v>
      </c>
      <c r="K46" s="26"/>
      <c r="L46" s="26"/>
      <c r="M46" s="26"/>
      <c r="N46" s="26"/>
      <c r="O46" s="16"/>
      <c r="P46" s="16"/>
      <c r="Q46" s="16">
        <v>1</v>
      </c>
      <c r="R46" s="16"/>
      <c r="S46" s="16" t="s">
        <v>219</v>
      </c>
      <c r="T46" s="16" t="s">
        <v>220</v>
      </c>
      <c r="U46" s="245" t="s">
        <v>221</v>
      </c>
    </row>
    <row r="47" spans="1:21" s="238" customFormat="1" x14ac:dyDescent="0.3">
      <c r="A47" s="246" t="s">
        <v>267</v>
      </c>
      <c r="B47" s="239" t="s">
        <v>232</v>
      </c>
      <c r="C47" s="16"/>
      <c r="D47" s="16" t="s">
        <v>233</v>
      </c>
      <c r="E47" s="16"/>
      <c r="F47" s="26"/>
      <c r="G47" s="26"/>
      <c r="H47" s="26"/>
      <c r="I47" s="26"/>
      <c r="J47" s="26">
        <v>9</v>
      </c>
      <c r="K47" s="26"/>
      <c r="L47" s="26"/>
      <c r="M47" s="26"/>
      <c r="N47" s="26"/>
      <c r="O47" s="16"/>
      <c r="P47" s="16"/>
      <c r="Q47" s="16"/>
      <c r="R47" s="16"/>
      <c r="S47" s="16" t="s">
        <v>225</v>
      </c>
      <c r="T47" s="16" t="s">
        <v>226</v>
      </c>
      <c r="U47" s="245" t="s">
        <v>240</v>
      </c>
    </row>
    <row r="48" spans="1:21" x14ac:dyDescent="0.3">
      <c r="A48" s="309" t="s">
        <v>38</v>
      </c>
      <c r="B48" s="309"/>
      <c r="C48" s="309"/>
      <c r="D48" s="309"/>
      <c r="E48" s="309"/>
      <c r="F48" s="309"/>
      <c r="G48" s="309"/>
      <c r="H48" s="309"/>
      <c r="I48" s="309"/>
      <c r="J48" s="309"/>
      <c r="K48" s="309"/>
      <c r="L48" s="309"/>
      <c r="M48" s="309"/>
      <c r="N48" s="309"/>
      <c r="O48" s="309"/>
      <c r="P48" s="309"/>
      <c r="Q48" s="309"/>
      <c r="R48" s="309"/>
      <c r="S48" s="309"/>
    </row>
    <row r="49" spans="1:23" x14ac:dyDescent="0.3">
      <c r="A49" s="30"/>
    </row>
    <row r="50" spans="1:23" x14ac:dyDescent="0.3">
      <c r="A50" s="31" t="s">
        <v>39</v>
      </c>
      <c r="B50" s="31"/>
      <c r="C50" s="31"/>
      <c r="D50" s="31"/>
      <c r="E50" s="31"/>
      <c r="F50" s="31"/>
      <c r="G50" s="31"/>
      <c r="H50" s="31"/>
      <c r="I50" s="31"/>
      <c r="J50" s="31"/>
      <c r="K50" s="31"/>
      <c r="L50" s="31"/>
      <c r="M50" s="31"/>
      <c r="N50" s="31"/>
      <c r="O50" s="31"/>
      <c r="P50" s="31"/>
      <c r="Q50" s="31"/>
      <c r="R50" s="31"/>
      <c r="S50" s="31"/>
    </row>
    <row r="51" spans="1:23" x14ac:dyDescent="0.3">
      <c r="A51" s="32" t="s">
        <v>40</v>
      </c>
      <c r="B51" s="323" t="s">
        <v>23</v>
      </c>
      <c r="C51" s="324"/>
      <c r="D51" s="324"/>
      <c r="E51" s="324"/>
      <c r="F51" s="325"/>
      <c r="G51" s="31"/>
      <c r="H51" s="323" t="s">
        <v>41</v>
      </c>
      <c r="I51" s="324"/>
      <c r="J51" s="324"/>
      <c r="K51" s="324"/>
      <c r="L51" s="324"/>
      <c r="M51" s="325"/>
      <c r="N51" s="323" t="s">
        <v>42</v>
      </c>
      <c r="O51" s="324"/>
      <c r="P51" s="324"/>
      <c r="Q51" s="324"/>
      <c r="R51" s="324"/>
      <c r="S51" s="325"/>
    </row>
    <row r="52" spans="1:23" s="35" customFormat="1" x14ac:dyDescent="0.3">
      <c r="A52" s="33" t="s">
        <v>43</v>
      </c>
      <c r="B52" s="34">
        <v>2013</v>
      </c>
      <c r="C52" s="34">
        <v>2014</v>
      </c>
      <c r="D52" s="34">
        <v>2015</v>
      </c>
      <c r="E52" s="34">
        <v>2016</v>
      </c>
      <c r="F52" s="34">
        <v>2017</v>
      </c>
      <c r="G52" s="34">
        <v>2018</v>
      </c>
      <c r="H52" s="34">
        <v>2013</v>
      </c>
      <c r="I52" s="34">
        <v>2014</v>
      </c>
      <c r="J52" s="34">
        <v>2015</v>
      </c>
      <c r="K52" s="34">
        <v>2016</v>
      </c>
      <c r="L52" s="34">
        <v>2017</v>
      </c>
      <c r="M52" s="34">
        <v>2018</v>
      </c>
      <c r="N52" s="34">
        <v>2013</v>
      </c>
      <c r="O52" s="34">
        <v>2014</v>
      </c>
      <c r="P52" s="34">
        <v>2015</v>
      </c>
      <c r="Q52" s="34">
        <v>2016</v>
      </c>
      <c r="R52" s="34">
        <v>2017</v>
      </c>
      <c r="S52" s="34">
        <v>2018</v>
      </c>
    </row>
    <row r="53" spans="1:23" x14ac:dyDescent="0.3">
      <c r="A53" s="36" t="s">
        <v>44</v>
      </c>
      <c r="B53" s="37"/>
      <c r="C53" s="37"/>
      <c r="D53" s="37"/>
      <c r="E53" s="37"/>
      <c r="F53" s="37"/>
      <c r="G53" s="37"/>
      <c r="H53" s="37">
        <v>23</v>
      </c>
      <c r="I53" s="37">
        <v>27</v>
      </c>
      <c r="J53" s="37">
        <v>27</v>
      </c>
      <c r="K53" s="37">
        <v>27</v>
      </c>
      <c r="L53" s="37">
        <v>27</v>
      </c>
      <c r="M53" s="37">
        <v>27</v>
      </c>
      <c r="N53" s="37"/>
      <c r="O53" s="37"/>
      <c r="P53" s="37"/>
      <c r="Q53" s="37"/>
      <c r="R53" s="37"/>
      <c r="S53" s="38"/>
    </row>
    <row r="54" spans="1:23" x14ac:dyDescent="0.3">
      <c r="A54" s="39" t="s">
        <v>17</v>
      </c>
      <c r="B54" s="40"/>
      <c r="C54" s="40"/>
      <c r="D54" s="40"/>
      <c r="E54" s="40"/>
      <c r="F54" s="40"/>
      <c r="G54" s="40"/>
      <c r="H54" s="40">
        <v>4877</v>
      </c>
      <c r="I54" s="40">
        <v>5345</v>
      </c>
      <c r="J54" s="40">
        <v>5532</v>
      </c>
      <c r="K54" s="40">
        <v>5818</v>
      </c>
      <c r="L54" s="40">
        <v>6043</v>
      </c>
      <c r="M54" s="40">
        <v>6283</v>
      </c>
      <c r="N54" s="40"/>
      <c r="O54" s="40"/>
      <c r="P54" s="40"/>
      <c r="Q54" s="40"/>
      <c r="R54" s="40"/>
      <c r="S54" s="41"/>
    </row>
    <row r="55" spans="1:23" x14ac:dyDescent="0.3">
      <c r="A55" s="42"/>
      <c r="B55" s="43"/>
      <c r="C55" s="43"/>
      <c r="D55" s="43"/>
      <c r="E55" s="43"/>
      <c r="F55" s="43"/>
      <c r="G55" s="43"/>
      <c r="H55" s="43"/>
      <c r="I55" s="43"/>
      <c r="J55" s="43"/>
      <c r="K55" s="43"/>
      <c r="L55" s="43"/>
      <c r="M55" s="43"/>
      <c r="N55" s="43"/>
      <c r="O55" s="43"/>
      <c r="P55" s="4"/>
      <c r="Q55" s="4"/>
      <c r="R55" s="4"/>
      <c r="S55" s="4"/>
      <c r="T55" s="4"/>
      <c r="U55" s="4"/>
      <c r="V55" s="4"/>
      <c r="W55" s="4"/>
    </row>
    <row r="56" spans="1:23" x14ac:dyDescent="0.3">
      <c r="A56" s="31" t="s">
        <v>39</v>
      </c>
      <c r="B56" s="31"/>
      <c r="C56" s="31"/>
      <c r="D56" s="31"/>
      <c r="E56" s="31"/>
      <c r="F56" s="31"/>
      <c r="G56" s="31"/>
      <c r="H56" s="31"/>
      <c r="I56" s="31"/>
      <c r="J56" s="31"/>
      <c r="K56" s="31"/>
      <c r="L56" s="31"/>
      <c r="M56" s="31"/>
      <c r="N56" s="31"/>
      <c r="O56" s="31"/>
      <c r="P56" s="31"/>
      <c r="Q56" s="31"/>
      <c r="R56" s="31"/>
      <c r="S56" s="31"/>
    </row>
    <row r="57" spans="1:23" x14ac:dyDescent="0.3">
      <c r="A57" s="32" t="s">
        <v>40</v>
      </c>
      <c r="B57" s="323" t="s">
        <v>45</v>
      </c>
      <c r="C57" s="324"/>
      <c r="D57" s="324"/>
      <c r="E57" s="324"/>
      <c r="F57" s="325"/>
      <c r="G57" s="31"/>
      <c r="H57" s="323" t="s">
        <v>46</v>
      </c>
      <c r="I57" s="324"/>
      <c r="J57" s="324"/>
      <c r="K57" s="324"/>
      <c r="L57" s="324"/>
      <c r="M57" s="325"/>
      <c r="N57" s="323" t="s">
        <v>47</v>
      </c>
      <c r="O57" s="324"/>
      <c r="P57" s="324"/>
      <c r="Q57" s="324"/>
      <c r="R57" s="324"/>
      <c r="S57" s="325"/>
    </row>
    <row r="58" spans="1:23" s="35" customFormat="1" x14ac:dyDescent="0.3">
      <c r="A58" s="33" t="s">
        <v>43</v>
      </c>
      <c r="B58" s="34">
        <v>2013</v>
      </c>
      <c r="C58" s="34">
        <v>2014</v>
      </c>
      <c r="D58" s="34">
        <v>2015</v>
      </c>
      <c r="E58" s="34">
        <v>2016</v>
      </c>
      <c r="F58" s="34">
        <v>2017</v>
      </c>
      <c r="G58" s="34">
        <v>2018</v>
      </c>
      <c r="H58" s="34">
        <v>2013</v>
      </c>
      <c r="I58" s="34">
        <v>2014</v>
      </c>
      <c r="J58" s="34">
        <v>2015</v>
      </c>
      <c r="K58" s="34">
        <v>2016</v>
      </c>
      <c r="L58" s="34">
        <v>2017</v>
      </c>
      <c r="M58" s="34">
        <v>2018</v>
      </c>
      <c r="N58" s="34">
        <v>2013</v>
      </c>
      <c r="O58" s="34">
        <v>2014</v>
      </c>
      <c r="P58" s="34">
        <v>2015</v>
      </c>
      <c r="Q58" s="34">
        <v>2016</v>
      </c>
      <c r="R58" s="34">
        <v>2017</v>
      </c>
      <c r="S58" s="34">
        <v>2018</v>
      </c>
    </row>
    <row r="59" spans="1:23" x14ac:dyDescent="0.3">
      <c r="A59" s="36" t="s">
        <v>44</v>
      </c>
      <c r="B59" s="37">
        <v>3</v>
      </c>
      <c r="C59" s="37">
        <v>3</v>
      </c>
      <c r="D59" s="37">
        <v>3</v>
      </c>
      <c r="E59" s="37">
        <v>3</v>
      </c>
      <c r="F59" s="37">
        <v>3</v>
      </c>
      <c r="G59" s="37">
        <v>3</v>
      </c>
      <c r="H59" s="44"/>
      <c r="I59" s="44"/>
      <c r="J59" s="44"/>
      <c r="K59" s="44"/>
      <c r="L59" s="44"/>
      <c r="M59" s="44"/>
      <c r="N59" s="45">
        <f t="shared" ref="N59:S60" si="0">SUM(B53,H53,N53,B59,H59)</f>
        <v>26</v>
      </c>
      <c r="O59" s="45">
        <f t="shared" si="0"/>
        <v>30</v>
      </c>
      <c r="P59" s="45">
        <f t="shared" si="0"/>
        <v>30</v>
      </c>
      <c r="Q59" s="45">
        <f t="shared" si="0"/>
        <v>30</v>
      </c>
      <c r="R59" s="45">
        <f t="shared" si="0"/>
        <v>30</v>
      </c>
      <c r="S59" s="46">
        <f t="shared" si="0"/>
        <v>30</v>
      </c>
    </row>
    <row r="60" spans="1:23" x14ac:dyDescent="0.3">
      <c r="A60" s="39" t="s">
        <v>17</v>
      </c>
      <c r="B60" s="40">
        <v>54</v>
      </c>
      <c r="C60" s="40">
        <v>18</v>
      </c>
      <c r="D60" s="40">
        <v>18</v>
      </c>
      <c r="E60" s="40">
        <v>18</v>
      </c>
      <c r="F60" s="40">
        <v>18</v>
      </c>
      <c r="G60" s="40">
        <v>18</v>
      </c>
      <c r="H60" s="47"/>
      <c r="I60" s="47"/>
      <c r="J60" s="47"/>
      <c r="K60" s="47"/>
      <c r="L60" s="47"/>
      <c r="M60" s="47"/>
      <c r="N60" s="48">
        <f t="shared" si="0"/>
        <v>4931</v>
      </c>
      <c r="O60" s="48">
        <f t="shared" si="0"/>
        <v>5363</v>
      </c>
      <c r="P60" s="48">
        <f t="shared" si="0"/>
        <v>5550</v>
      </c>
      <c r="Q60" s="48">
        <f t="shared" si="0"/>
        <v>5836</v>
      </c>
      <c r="R60" s="48">
        <f t="shared" si="0"/>
        <v>6061</v>
      </c>
      <c r="S60" s="49">
        <f t="shared" si="0"/>
        <v>6301</v>
      </c>
    </row>
    <row r="61" spans="1:23" x14ac:dyDescent="0.3">
      <c r="A61" s="42"/>
      <c r="B61" s="43"/>
      <c r="C61" s="43"/>
      <c r="D61" s="43"/>
      <c r="E61" s="43"/>
      <c r="F61" s="43"/>
      <c r="G61" s="43"/>
      <c r="H61" s="43"/>
      <c r="I61" s="43"/>
      <c r="J61" s="43"/>
      <c r="K61" s="4"/>
      <c r="L61" s="4"/>
      <c r="M61" s="4"/>
      <c r="N61" s="4"/>
      <c r="O61" s="4"/>
      <c r="P61" s="4"/>
      <c r="Q61" s="4"/>
      <c r="R61" s="4"/>
      <c r="S61" s="4"/>
      <c r="T61" s="4"/>
    </row>
    <row r="62" spans="1:23" x14ac:dyDescent="0.3">
      <c r="A62" s="317" t="s">
        <v>48</v>
      </c>
      <c r="B62" s="318"/>
      <c r="C62" s="318"/>
      <c r="D62" s="318"/>
      <c r="E62" s="318"/>
      <c r="F62" s="318"/>
      <c r="G62" s="318"/>
      <c r="H62" s="318"/>
      <c r="I62" s="318"/>
      <c r="J62" s="318"/>
      <c r="K62" s="318"/>
      <c r="L62" s="318"/>
      <c r="M62" s="318"/>
      <c r="N62" s="318"/>
      <c r="O62" s="318"/>
      <c r="P62" s="318"/>
      <c r="Q62" s="318"/>
      <c r="R62" s="318"/>
      <c r="S62" s="319"/>
    </row>
    <row r="63" spans="1:23" x14ac:dyDescent="0.3">
      <c r="A63" s="50" t="s">
        <v>40</v>
      </c>
      <c r="B63" s="320" t="s">
        <v>23</v>
      </c>
      <c r="C63" s="321"/>
      <c r="D63" s="321"/>
      <c r="E63" s="321"/>
      <c r="F63" s="321"/>
      <c r="G63" s="322"/>
      <c r="H63" s="320" t="s">
        <v>41</v>
      </c>
      <c r="I63" s="321"/>
      <c r="J63" s="321"/>
      <c r="K63" s="321"/>
      <c r="L63" s="321"/>
      <c r="M63" s="322"/>
      <c r="N63" s="320" t="s">
        <v>42</v>
      </c>
      <c r="O63" s="321"/>
      <c r="P63" s="321"/>
      <c r="Q63" s="321"/>
      <c r="R63" s="321"/>
      <c r="S63" s="322"/>
    </row>
    <row r="64" spans="1:23" s="35" customFormat="1" x14ac:dyDescent="0.3">
      <c r="A64" s="51" t="s">
        <v>43</v>
      </c>
      <c r="B64" s="52">
        <v>2013</v>
      </c>
      <c r="C64" s="52">
        <v>2014</v>
      </c>
      <c r="D64" s="53">
        <v>2015</v>
      </c>
      <c r="E64" s="53">
        <v>2016</v>
      </c>
      <c r="F64" s="52">
        <v>2017</v>
      </c>
      <c r="G64" s="52">
        <v>2018</v>
      </c>
      <c r="H64" s="52">
        <v>2013</v>
      </c>
      <c r="I64" s="52">
        <v>2014</v>
      </c>
      <c r="J64" s="53">
        <v>2015</v>
      </c>
      <c r="K64" s="53">
        <v>2016</v>
      </c>
      <c r="L64" s="52">
        <v>2017</v>
      </c>
      <c r="M64" s="52">
        <v>2018</v>
      </c>
      <c r="N64" s="52">
        <v>2013</v>
      </c>
      <c r="O64" s="52">
        <v>2014</v>
      </c>
      <c r="P64" s="53">
        <v>2015</v>
      </c>
      <c r="Q64" s="53">
        <v>2016</v>
      </c>
      <c r="R64" s="52">
        <v>2017</v>
      </c>
      <c r="S64" s="52">
        <v>2018</v>
      </c>
    </row>
    <row r="65" spans="1:23" x14ac:dyDescent="0.3">
      <c r="A65" s="36" t="s">
        <v>44</v>
      </c>
      <c r="B65" s="37"/>
      <c r="C65" s="37"/>
      <c r="D65" s="37"/>
      <c r="E65" s="37"/>
      <c r="F65" s="37"/>
      <c r="G65" s="37"/>
      <c r="H65" s="37">
        <v>2</v>
      </c>
      <c r="I65" s="37">
        <v>6</v>
      </c>
      <c r="J65" s="37">
        <v>6</v>
      </c>
      <c r="K65" s="37">
        <v>6</v>
      </c>
      <c r="L65" s="37">
        <v>6</v>
      </c>
      <c r="M65" s="37">
        <v>6</v>
      </c>
      <c r="N65" s="37"/>
      <c r="O65" s="37"/>
      <c r="P65" s="37"/>
      <c r="Q65" s="37"/>
      <c r="R65" s="37"/>
      <c r="S65" s="38"/>
    </row>
    <row r="66" spans="1:23" x14ac:dyDescent="0.3">
      <c r="A66" s="39" t="s">
        <v>17</v>
      </c>
      <c r="B66" s="40"/>
      <c r="C66" s="40"/>
      <c r="D66" s="40"/>
      <c r="E66" s="40"/>
      <c r="F66" s="40"/>
      <c r="G66" s="40"/>
      <c r="H66" s="40">
        <f>47+77</f>
        <v>124</v>
      </c>
      <c r="I66" s="40">
        <f>182+106+65</f>
        <v>353</v>
      </c>
      <c r="J66" s="40">
        <v>571</v>
      </c>
      <c r="K66" s="40">
        <v>857</v>
      </c>
      <c r="L66" s="40">
        <v>1082</v>
      </c>
      <c r="M66" s="40">
        <v>1322</v>
      </c>
      <c r="N66" s="40"/>
      <c r="O66" s="40"/>
      <c r="P66" s="40"/>
      <c r="Q66" s="40"/>
      <c r="R66" s="40"/>
      <c r="S66" s="41"/>
    </row>
    <row r="67" spans="1:23" x14ac:dyDescent="0.3">
      <c r="A67" s="54"/>
      <c r="B67" s="43"/>
      <c r="C67" s="43"/>
      <c r="D67" s="43"/>
      <c r="E67" s="43"/>
      <c r="F67" s="43"/>
      <c r="G67" s="43"/>
      <c r="H67" s="43"/>
      <c r="I67" s="43"/>
      <c r="J67" s="43"/>
      <c r="K67" s="43"/>
      <c r="L67" s="43"/>
      <c r="M67" s="43"/>
      <c r="N67" s="43"/>
      <c r="O67" s="43"/>
      <c r="P67" s="4"/>
      <c r="Q67" s="4"/>
      <c r="R67" s="4"/>
      <c r="S67" s="4"/>
      <c r="T67" s="4"/>
      <c r="U67" s="4"/>
      <c r="V67" s="4"/>
      <c r="W67" s="4"/>
    </row>
    <row r="68" spans="1:23" x14ac:dyDescent="0.3">
      <c r="A68" s="55" t="s">
        <v>48</v>
      </c>
      <c r="B68" s="55"/>
      <c r="C68" s="55"/>
      <c r="D68" s="55"/>
      <c r="E68" s="55"/>
      <c r="F68" s="55"/>
      <c r="G68" s="55"/>
      <c r="H68" s="55"/>
      <c r="I68" s="55"/>
      <c r="J68" s="55"/>
      <c r="K68" s="55"/>
      <c r="L68" s="55"/>
      <c r="M68" s="55"/>
      <c r="N68" s="55"/>
      <c r="O68" s="55"/>
      <c r="P68" s="55"/>
      <c r="Q68" s="55"/>
      <c r="R68" s="55"/>
      <c r="S68" s="55"/>
    </row>
    <row r="69" spans="1:23" x14ac:dyDescent="0.3">
      <c r="A69" s="50" t="s">
        <v>40</v>
      </c>
      <c r="B69" s="320" t="s">
        <v>45</v>
      </c>
      <c r="C69" s="321"/>
      <c r="D69" s="321"/>
      <c r="E69" s="321"/>
      <c r="F69" s="321"/>
      <c r="G69" s="322"/>
      <c r="H69" s="320" t="s">
        <v>46</v>
      </c>
      <c r="I69" s="321"/>
      <c r="J69" s="321"/>
      <c r="K69" s="321"/>
      <c r="L69" s="321"/>
      <c r="M69" s="322"/>
      <c r="N69" s="320" t="s">
        <v>47</v>
      </c>
      <c r="O69" s="321"/>
      <c r="P69" s="321"/>
      <c r="Q69" s="321"/>
      <c r="R69" s="321"/>
      <c r="S69" s="322"/>
    </row>
    <row r="70" spans="1:23" s="35" customFormat="1" x14ac:dyDescent="0.3">
      <c r="A70" s="56" t="s">
        <v>43</v>
      </c>
      <c r="B70" s="52">
        <v>2013</v>
      </c>
      <c r="C70" s="53">
        <v>2014</v>
      </c>
      <c r="D70" s="53">
        <v>2015</v>
      </c>
      <c r="E70" s="53">
        <v>2016</v>
      </c>
      <c r="F70" s="52">
        <v>2017</v>
      </c>
      <c r="G70" s="52">
        <v>2018</v>
      </c>
      <c r="H70" s="52">
        <v>2013</v>
      </c>
      <c r="I70" s="53">
        <v>2014</v>
      </c>
      <c r="J70" s="53">
        <v>2015</v>
      </c>
      <c r="K70" s="53">
        <v>2016</v>
      </c>
      <c r="L70" s="52">
        <v>2017</v>
      </c>
      <c r="M70" s="52">
        <v>2018</v>
      </c>
      <c r="N70" s="52">
        <v>2013</v>
      </c>
      <c r="O70" s="53">
        <v>2014</v>
      </c>
      <c r="P70" s="53">
        <v>2015</v>
      </c>
      <c r="Q70" s="53">
        <v>2016</v>
      </c>
      <c r="R70" s="52">
        <v>2017</v>
      </c>
      <c r="S70" s="52">
        <v>2018</v>
      </c>
    </row>
    <row r="71" spans="1:23" x14ac:dyDescent="0.3">
      <c r="A71" s="36" t="s">
        <v>44</v>
      </c>
      <c r="B71" s="37"/>
      <c r="C71" s="37"/>
      <c r="D71" s="37"/>
      <c r="E71" s="37"/>
      <c r="F71" s="37"/>
      <c r="G71" s="37"/>
      <c r="H71" s="44"/>
      <c r="I71" s="44"/>
      <c r="J71" s="44"/>
      <c r="K71" s="44"/>
      <c r="L71" s="44"/>
      <c r="M71" s="44"/>
      <c r="N71" s="45">
        <f t="shared" ref="N71:S72" si="1">SUM(B65,H65,N65,B71,H71)</f>
        <v>2</v>
      </c>
      <c r="O71" s="45">
        <f t="shared" si="1"/>
        <v>6</v>
      </c>
      <c r="P71" s="45">
        <f t="shared" si="1"/>
        <v>6</v>
      </c>
      <c r="Q71" s="45">
        <f t="shared" si="1"/>
        <v>6</v>
      </c>
      <c r="R71" s="45">
        <f t="shared" si="1"/>
        <v>6</v>
      </c>
      <c r="S71" s="46">
        <f t="shared" si="1"/>
        <v>6</v>
      </c>
    </row>
    <row r="72" spans="1:23" x14ac:dyDescent="0.3">
      <c r="A72" s="39" t="s">
        <v>17</v>
      </c>
      <c r="B72" s="40"/>
      <c r="C72" s="40"/>
      <c r="D72" s="40"/>
      <c r="E72" s="40"/>
      <c r="F72" s="40"/>
      <c r="G72" s="40"/>
      <c r="H72" s="47"/>
      <c r="I72" s="47"/>
      <c r="J72" s="47"/>
      <c r="K72" s="47"/>
      <c r="L72" s="47"/>
      <c r="M72" s="47"/>
      <c r="N72" s="48">
        <f t="shared" si="1"/>
        <v>124</v>
      </c>
      <c r="O72" s="48">
        <f t="shared" si="1"/>
        <v>353</v>
      </c>
      <c r="P72" s="48">
        <f t="shared" si="1"/>
        <v>571</v>
      </c>
      <c r="Q72" s="48">
        <f t="shared" si="1"/>
        <v>857</v>
      </c>
      <c r="R72" s="48">
        <f t="shared" si="1"/>
        <v>1082</v>
      </c>
      <c r="S72" s="49">
        <f t="shared" si="1"/>
        <v>1322</v>
      </c>
    </row>
    <row r="73" spans="1:23" x14ac:dyDescent="0.3">
      <c r="A73" s="57"/>
      <c r="B73" s="58"/>
      <c r="C73" s="58"/>
      <c r="D73" s="58"/>
      <c r="E73" s="58"/>
      <c r="F73" s="58"/>
      <c r="G73" s="58"/>
      <c r="H73" s="58"/>
      <c r="I73" s="58"/>
      <c r="J73" s="58"/>
      <c r="K73" s="58"/>
      <c r="L73" s="58"/>
      <c r="M73" s="58"/>
      <c r="N73" s="58"/>
      <c r="O73" s="58"/>
      <c r="P73" s="35"/>
      <c r="Q73" s="35"/>
      <c r="R73" s="4"/>
      <c r="S73" s="4"/>
      <c r="T73" s="4"/>
      <c r="U73" s="4"/>
      <c r="V73" s="4"/>
      <c r="W73" s="4"/>
    </row>
    <row r="74" spans="1:23" x14ac:dyDescent="0.3">
      <c r="A74" s="331" t="s">
        <v>49</v>
      </c>
      <c r="B74" s="332"/>
      <c r="C74" s="332"/>
      <c r="D74" s="332"/>
      <c r="E74" s="332"/>
      <c r="F74" s="332"/>
      <c r="G74" s="332"/>
      <c r="H74" s="332"/>
      <c r="I74" s="332"/>
      <c r="J74" s="332"/>
      <c r="K74" s="332"/>
      <c r="L74" s="332"/>
      <c r="M74" s="332"/>
      <c r="N74" s="332"/>
      <c r="O74" s="332"/>
      <c r="P74" s="332"/>
      <c r="Q74" s="332"/>
      <c r="R74" s="332"/>
      <c r="S74" s="333"/>
    </row>
    <row r="75" spans="1:23" x14ac:dyDescent="0.3">
      <c r="A75" s="59" t="s">
        <v>40</v>
      </c>
      <c r="B75" s="334" t="s">
        <v>23</v>
      </c>
      <c r="C75" s="335"/>
      <c r="D75" s="335"/>
      <c r="E75" s="335"/>
      <c r="F75" s="335"/>
      <c r="G75" s="336"/>
      <c r="H75" s="334" t="s">
        <v>41</v>
      </c>
      <c r="I75" s="335"/>
      <c r="J75" s="335"/>
      <c r="K75" s="335"/>
      <c r="L75" s="335"/>
      <c r="M75" s="336"/>
      <c r="N75" s="334" t="s">
        <v>42</v>
      </c>
      <c r="O75" s="335"/>
      <c r="P75" s="335"/>
      <c r="Q75" s="335"/>
      <c r="R75" s="335"/>
      <c r="S75" s="336"/>
    </row>
    <row r="76" spans="1:23" s="35" customFormat="1" x14ac:dyDescent="0.3">
      <c r="A76" s="60" t="s">
        <v>43</v>
      </c>
      <c r="B76" s="61">
        <v>2013</v>
      </c>
      <c r="C76" s="61">
        <v>2014</v>
      </c>
      <c r="D76" s="61">
        <v>2015</v>
      </c>
      <c r="E76" s="61">
        <v>2016</v>
      </c>
      <c r="F76" s="61">
        <v>2017</v>
      </c>
      <c r="G76" s="61">
        <v>2018</v>
      </c>
      <c r="H76" s="61">
        <v>2013</v>
      </c>
      <c r="I76" s="61">
        <v>2014</v>
      </c>
      <c r="J76" s="61">
        <v>2015</v>
      </c>
      <c r="K76" s="61">
        <v>2016</v>
      </c>
      <c r="L76" s="61">
        <v>2017</v>
      </c>
      <c r="M76" s="61">
        <v>2018</v>
      </c>
      <c r="N76" s="61">
        <v>2013</v>
      </c>
      <c r="O76" s="61">
        <v>2014</v>
      </c>
      <c r="P76" s="61">
        <v>2015</v>
      </c>
      <c r="Q76" s="61">
        <v>2016</v>
      </c>
      <c r="R76" s="61">
        <v>2017</v>
      </c>
      <c r="S76" s="61">
        <v>2018</v>
      </c>
    </row>
    <row r="77" spans="1:23" x14ac:dyDescent="0.3">
      <c r="A77" s="36" t="s">
        <v>44</v>
      </c>
      <c r="B77" s="62">
        <f t="shared" ref="B77:S78" si="2">SUM(B53,B65)</f>
        <v>0</v>
      </c>
      <c r="C77" s="62">
        <f t="shared" si="2"/>
        <v>0</v>
      </c>
      <c r="D77" s="62">
        <f t="shared" si="2"/>
        <v>0</v>
      </c>
      <c r="E77" s="62">
        <f t="shared" si="2"/>
        <v>0</v>
      </c>
      <c r="F77" s="62">
        <f t="shared" si="2"/>
        <v>0</v>
      </c>
      <c r="G77" s="62">
        <f t="shared" si="2"/>
        <v>0</v>
      </c>
      <c r="H77" s="62">
        <f t="shared" si="2"/>
        <v>25</v>
      </c>
      <c r="I77" s="62">
        <f t="shared" si="2"/>
        <v>33</v>
      </c>
      <c r="J77" s="62">
        <f t="shared" si="2"/>
        <v>33</v>
      </c>
      <c r="K77" s="62">
        <f t="shared" si="2"/>
        <v>33</v>
      </c>
      <c r="L77" s="62">
        <f t="shared" si="2"/>
        <v>33</v>
      </c>
      <c r="M77" s="62">
        <f t="shared" si="2"/>
        <v>33</v>
      </c>
      <c r="N77" s="62">
        <f t="shared" si="2"/>
        <v>0</v>
      </c>
      <c r="O77" s="62">
        <f t="shared" si="2"/>
        <v>0</v>
      </c>
      <c r="P77" s="62">
        <f t="shared" si="2"/>
        <v>0</v>
      </c>
      <c r="Q77" s="62">
        <f t="shared" si="2"/>
        <v>0</v>
      </c>
      <c r="R77" s="62">
        <f t="shared" si="2"/>
        <v>0</v>
      </c>
      <c r="S77" s="63">
        <f t="shared" si="2"/>
        <v>0</v>
      </c>
    </row>
    <row r="78" spans="1:23" x14ac:dyDescent="0.3">
      <c r="A78" s="39" t="s">
        <v>17</v>
      </c>
      <c r="B78" s="64">
        <f t="shared" si="2"/>
        <v>0</v>
      </c>
      <c r="C78" s="64">
        <f t="shared" si="2"/>
        <v>0</v>
      </c>
      <c r="D78" s="64">
        <f t="shared" si="2"/>
        <v>0</v>
      </c>
      <c r="E78" s="64">
        <f t="shared" si="2"/>
        <v>0</v>
      </c>
      <c r="F78" s="64">
        <f t="shared" si="2"/>
        <v>0</v>
      </c>
      <c r="G78" s="64">
        <f t="shared" si="2"/>
        <v>0</v>
      </c>
      <c r="H78" s="64">
        <f t="shared" si="2"/>
        <v>5001</v>
      </c>
      <c r="I78" s="64">
        <f t="shared" si="2"/>
        <v>5698</v>
      </c>
      <c r="J78" s="64">
        <f t="shared" si="2"/>
        <v>6103</v>
      </c>
      <c r="K78" s="64">
        <f t="shared" si="2"/>
        <v>6675</v>
      </c>
      <c r="L78" s="64">
        <f t="shared" si="2"/>
        <v>7125</v>
      </c>
      <c r="M78" s="64">
        <f t="shared" si="2"/>
        <v>7605</v>
      </c>
      <c r="N78" s="64">
        <f t="shared" si="2"/>
        <v>0</v>
      </c>
      <c r="O78" s="64">
        <f t="shared" si="2"/>
        <v>0</v>
      </c>
      <c r="P78" s="64">
        <f t="shared" si="2"/>
        <v>0</v>
      </c>
      <c r="Q78" s="64">
        <f t="shared" si="2"/>
        <v>0</v>
      </c>
      <c r="R78" s="64">
        <f t="shared" si="2"/>
        <v>0</v>
      </c>
      <c r="S78" s="65">
        <f t="shared" si="2"/>
        <v>0</v>
      </c>
    </row>
    <row r="79" spans="1:23" x14ac:dyDescent="0.3">
      <c r="A79" s="54"/>
      <c r="B79" s="66"/>
      <c r="C79" s="66"/>
      <c r="D79" s="66"/>
      <c r="E79" s="66"/>
      <c r="F79" s="66"/>
      <c r="G79" s="66"/>
      <c r="H79" s="66"/>
      <c r="I79" s="66"/>
      <c r="J79" s="66"/>
    </row>
    <row r="80" spans="1:23" x14ac:dyDescent="0.3">
      <c r="A80" s="331" t="s">
        <v>49</v>
      </c>
      <c r="B80" s="332"/>
      <c r="C80" s="332"/>
      <c r="D80" s="332"/>
      <c r="E80" s="332"/>
      <c r="F80" s="332"/>
      <c r="G80" s="332"/>
      <c r="H80" s="332"/>
      <c r="I80" s="332"/>
      <c r="J80" s="332"/>
      <c r="K80" s="332"/>
      <c r="L80" s="332"/>
      <c r="M80" s="332"/>
      <c r="N80" s="332"/>
      <c r="O80" s="332"/>
      <c r="P80" s="332"/>
      <c r="Q80" s="332"/>
      <c r="R80" s="332"/>
      <c r="S80" s="333"/>
    </row>
    <row r="81" spans="1:22" x14ac:dyDescent="0.3">
      <c r="A81" s="59" t="s">
        <v>40</v>
      </c>
      <c r="B81" s="337" t="s">
        <v>45</v>
      </c>
      <c r="C81" s="338"/>
      <c r="D81" s="338"/>
      <c r="E81" s="338"/>
      <c r="F81" s="338"/>
      <c r="G81" s="339"/>
      <c r="H81" s="334" t="s">
        <v>46</v>
      </c>
      <c r="I81" s="335"/>
      <c r="J81" s="335"/>
      <c r="K81" s="335"/>
      <c r="L81" s="335"/>
      <c r="M81" s="336"/>
      <c r="N81" s="337" t="s">
        <v>47</v>
      </c>
      <c r="O81" s="338"/>
      <c r="P81" s="338"/>
      <c r="Q81" s="338"/>
      <c r="R81" s="338"/>
      <c r="S81" s="339"/>
    </row>
    <row r="82" spans="1:22" s="35" customFormat="1" x14ac:dyDescent="0.3">
      <c r="A82" s="60" t="s">
        <v>43</v>
      </c>
      <c r="B82" s="61">
        <v>2013</v>
      </c>
      <c r="C82" s="61">
        <v>2014</v>
      </c>
      <c r="D82" s="61">
        <v>2015</v>
      </c>
      <c r="E82" s="61">
        <v>2016</v>
      </c>
      <c r="F82" s="61">
        <v>2017</v>
      </c>
      <c r="G82" s="61">
        <v>2018</v>
      </c>
      <c r="H82" s="61">
        <v>2013</v>
      </c>
      <c r="I82" s="61">
        <v>2014</v>
      </c>
      <c r="J82" s="61">
        <v>2015</v>
      </c>
      <c r="K82" s="61">
        <v>2016</v>
      </c>
      <c r="L82" s="61">
        <v>2017</v>
      </c>
      <c r="M82" s="61">
        <v>2018</v>
      </c>
      <c r="N82" s="61">
        <v>2013</v>
      </c>
      <c r="O82" s="61">
        <v>2014</v>
      </c>
      <c r="P82" s="61">
        <v>2015</v>
      </c>
      <c r="Q82" s="61">
        <v>2016</v>
      </c>
      <c r="R82" s="61">
        <v>2017</v>
      </c>
      <c r="S82" s="61">
        <v>2018</v>
      </c>
    </row>
    <row r="83" spans="1:22" x14ac:dyDescent="0.3">
      <c r="A83" s="36" t="s">
        <v>44</v>
      </c>
      <c r="B83" s="62">
        <f t="shared" ref="B83:M84" si="3">SUM(B59,B71)</f>
        <v>3</v>
      </c>
      <c r="C83" s="62">
        <f t="shared" si="3"/>
        <v>3</v>
      </c>
      <c r="D83" s="62">
        <f t="shared" si="3"/>
        <v>3</v>
      </c>
      <c r="E83" s="62">
        <f t="shared" si="3"/>
        <v>3</v>
      </c>
      <c r="F83" s="62">
        <f t="shared" si="3"/>
        <v>3</v>
      </c>
      <c r="G83" s="62">
        <f t="shared" si="3"/>
        <v>3</v>
      </c>
      <c r="H83" s="62">
        <f t="shared" si="3"/>
        <v>0</v>
      </c>
      <c r="I83" s="62">
        <f t="shared" si="3"/>
        <v>0</v>
      </c>
      <c r="J83" s="62">
        <f t="shared" si="3"/>
        <v>0</v>
      </c>
      <c r="K83" s="62">
        <f t="shared" si="3"/>
        <v>0</v>
      </c>
      <c r="L83" s="62">
        <f t="shared" si="3"/>
        <v>0</v>
      </c>
      <c r="M83" s="62">
        <f t="shared" si="3"/>
        <v>0</v>
      </c>
      <c r="N83" s="62">
        <f t="shared" ref="N83:S84" si="4">SUM(B77,H77,N77,B83,H83)</f>
        <v>28</v>
      </c>
      <c r="O83" s="62">
        <f t="shared" si="4"/>
        <v>36</v>
      </c>
      <c r="P83" s="62">
        <f t="shared" si="4"/>
        <v>36</v>
      </c>
      <c r="Q83" s="62">
        <f t="shared" si="4"/>
        <v>36</v>
      </c>
      <c r="R83" s="62">
        <f t="shared" si="4"/>
        <v>36</v>
      </c>
      <c r="S83" s="63">
        <f t="shared" si="4"/>
        <v>36</v>
      </c>
    </row>
    <row r="84" spans="1:22" x14ac:dyDescent="0.3">
      <c r="A84" s="39" t="s">
        <v>17</v>
      </c>
      <c r="B84" s="64">
        <f t="shared" si="3"/>
        <v>54</v>
      </c>
      <c r="C84" s="64">
        <f t="shared" si="3"/>
        <v>18</v>
      </c>
      <c r="D84" s="64">
        <f t="shared" si="3"/>
        <v>18</v>
      </c>
      <c r="E84" s="64">
        <f t="shared" si="3"/>
        <v>18</v>
      </c>
      <c r="F84" s="64">
        <f t="shared" si="3"/>
        <v>18</v>
      </c>
      <c r="G84" s="64">
        <f t="shared" si="3"/>
        <v>18</v>
      </c>
      <c r="H84" s="64">
        <f t="shared" si="3"/>
        <v>0</v>
      </c>
      <c r="I84" s="64">
        <f t="shared" si="3"/>
        <v>0</v>
      </c>
      <c r="J84" s="64">
        <f t="shared" si="3"/>
        <v>0</v>
      </c>
      <c r="K84" s="64">
        <f t="shared" si="3"/>
        <v>0</v>
      </c>
      <c r="L84" s="64">
        <f t="shared" si="3"/>
        <v>0</v>
      </c>
      <c r="M84" s="64">
        <f t="shared" si="3"/>
        <v>0</v>
      </c>
      <c r="N84" s="64">
        <f t="shared" si="4"/>
        <v>5055</v>
      </c>
      <c r="O84" s="64">
        <f t="shared" si="4"/>
        <v>5716</v>
      </c>
      <c r="P84" s="64">
        <f t="shared" si="4"/>
        <v>6121</v>
      </c>
      <c r="Q84" s="64">
        <f t="shared" si="4"/>
        <v>6693</v>
      </c>
      <c r="R84" s="64">
        <f t="shared" si="4"/>
        <v>7143</v>
      </c>
      <c r="S84" s="65">
        <f t="shared" si="4"/>
        <v>7623</v>
      </c>
    </row>
    <row r="85" spans="1:22" x14ac:dyDescent="0.3">
      <c r="A85" s="67" t="s">
        <v>50</v>
      </c>
      <c r="B85" s="66"/>
      <c r="C85" s="66"/>
      <c r="D85" s="66"/>
      <c r="E85" s="66"/>
      <c r="F85" s="66"/>
      <c r="G85" s="66"/>
      <c r="H85" s="66"/>
      <c r="I85" s="66"/>
      <c r="J85" s="66"/>
      <c r="K85" s="66"/>
      <c r="L85" s="66"/>
      <c r="M85" s="66"/>
      <c r="N85" s="66"/>
      <c r="O85" s="66"/>
      <c r="P85" s="66"/>
      <c r="Q85" s="66"/>
      <c r="R85" s="66"/>
    </row>
    <row r="86" spans="1:22" x14ac:dyDescent="0.3">
      <c r="A86" s="67"/>
      <c r="B86" s="66"/>
      <c r="C86" s="66"/>
      <c r="D86" s="66"/>
      <c r="E86" s="66"/>
      <c r="F86" s="66"/>
      <c r="G86" s="66"/>
      <c r="H86" s="66"/>
      <c r="I86" s="66"/>
      <c r="J86" s="66"/>
      <c r="K86" s="66"/>
      <c r="L86" s="66"/>
      <c r="M86" s="66"/>
      <c r="N86" s="66"/>
      <c r="O86" s="66"/>
      <c r="P86" s="66"/>
      <c r="Q86" s="66"/>
      <c r="R86" s="66"/>
    </row>
    <row r="87" spans="1:22" s="68" customFormat="1" x14ac:dyDescent="0.2">
      <c r="A87" s="326" t="s">
        <v>51</v>
      </c>
      <c r="B87" s="327"/>
      <c r="C87" s="327"/>
      <c r="D87" s="327"/>
      <c r="E87" s="327"/>
      <c r="F87" s="327"/>
      <c r="G87" s="327"/>
      <c r="H87" s="327"/>
      <c r="I87" s="327"/>
      <c r="J87" s="327"/>
      <c r="K87" s="327"/>
      <c r="L87" s="327"/>
      <c r="M87" s="327"/>
      <c r="N87" s="327"/>
      <c r="O87" s="327"/>
      <c r="P87" s="327"/>
      <c r="Q87" s="327"/>
      <c r="R87" s="327"/>
      <c r="S87" s="328"/>
    </row>
    <row r="88" spans="1:22" s="68" customFormat="1" x14ac:dyDescent="0.2">
      <c r="A88" s="69"/>
      <c r="B88" s="70"/>
      <c r="C88" s="70"/>
      <c r="D88" s="70"/>
      <c r="E88" s="70"/>
      <c r="F88" s="70"/>
      <c r="G88" s="70"/>
      <c r="H88" s="70"/>
      <c r="I88" s="70"/>
      <c r="J88" s="70"/>
      <c r="K88" s="70"/>
      <c r="L88" s="70"/>
      <c r="M88" s="70"/>
      <c r="N88" s="70"/>
      <c r="O88" s="70"/>
      <c r="P88" s="70"/>
      <c r="Q88" s="70"/>
      <c r="R88" s="70"/>
      <c r="S88" s="70"/>
      <c r="T88" s="70"/>
      <c r="U88" s="70"/>
      <c r="V88" s="70"/>
    </row>
    <row r="89" spans="1:22" s="68" customFormat="1" x14ac:dyDescent="0.3">
      <c r="A89" s="329" t="s">
        <v>52</v>
      </c>
      <c r="B89" s="323" t="s">
        <v>53</v>
      </c>
      <c r="C89" s="324"/>
      <c r="D89" s="324"/>
      <c r="E89" s="324"/>
      <c r="F89" s="324"/>
      <c r="G89" s="324"/>
      <c r="H89" s="324"/>
      <c r="I89" s="324"/>
      <c r="J89" s="324"/>
      <c r="K89" s="324"/>
      <c r="L89" s="324"/>
      <c r="M89" s="324"/>
      <c r="N89" s="324"/>
      <c r="O89" s="324"/>
      <c r="P89" s="324"/>
      <c r="Q89" s="324"/>
      <c r="R89" s="324"/>
      <c r="S89" s="325"/>
    </row>
    <row r="90" spans="1:22" s="68" customFormat="1" x14ac:dyDescent="0.3">
      <c r="A90" s="330"/>
      <c r="B90" s="323" t="s">
        <v>23</v>
      </c>
      <c r="C90" s="324"/>
      <c r="D90" s="324"/>
      <c r="E90" s="324"/>
      <c r="F90" s="324"/>
      <c r="G90" s="325"/>
      <c r="H90" s="323" t="s">
        <v>24</v>
      </c>
      <c r="I90" s="324"/>
      <c r="J90" s="324"/>
      <c r="K90" s="324"/>
      <c r="L90" s="324"/>
      <c r="M90" s="325"/>
      <c r="N90" s="323" t="s">
        <v>54</v>
      </c>
      <c r="O90" s="324"/>
      <c r="P90" s="324"/>
      <c r="Q90" s="324"/>
      <c r="R90" s="324"/>
      <c r="S90" s="325"/>
    </row>
    <row r="91" spans="1:22" s="68" customFormat="1" x14ac:dyDescent="0.2">
      <c r="A91" s="330"/>
      <c r="B91" s="71">
        <v>2013</v>
      </c>
      <c r="C91" s="71">
        <v>2014</v>
      </c>
      <c r="D91" s="72">
        <v>2015</v>
      </c>
      <c r="E91" s="72">
        <v>2016</v>
      </c>
      <c r="F91" s="71">
        <v>2017</v>
      </c>
      <c r="G91" s="71">
        <v>2018</v>
      </c>
      <c r="H91" s="71">
        <v>2013</v>
      </c>
      <c r="I91" s="71">
        <v>2014</v>
      </c>
      <c r="J91" s="72">
        <v>2015</v>
      </c>
      <c r="K91" s="72">
        <v>2016</v>
      </c>
      <c r="L91" s="71">
        <v>2017</v>
      </c>
      <c r="M91" s="71">
        <v>2018</v>
      </c>
      <c r="N91" s="71">
        <v>2013</v>
      </c>
      <c r="O91" s="71">
        <v>2014</v>
      </c>
      <c r="P91" s="72">
        <v>2015</v>
      </c>
      <c r="Q91" s="72">
        <v>2016</v>
      </c>
      <c r="R91" s="71">
        <v>2017</v>
      </c>
      <c r="S91" s="71">
        <v>2018</v>
      </c>
    </row>
    <row r="92" spans="1:22" s="68" customFormat="1" x14ac:dyDescent="0.3">
      <c r="A92" s="73" t="s">
        <v>55</v>
      </c>
      <c r="B92" s="37"/>
      <c r="C92" s="37"/>
      <c r="D92" s="37"/>
      <c r="E92" s="37"/>
      <c r="F92" s="37"/>
      <c r="G92" s="37"/>
      <c r="H92" s="37"/>
      <c r="I92" s="37"/>
      <c r="J92" s="37"/>
      <c r="K92" s="37"/>
      <c r="L92" s="37"/>
      <c r="M92" s="37"/>
      <c r="N92" s="37"/>
      <c r="O92" s="37"/>
      <c r="P92" s="37"/>
      <c r="Q92" s="37"/>
      <c r="R92" s="37"/>
      <c r="S92" s="38"/>
    </row>
    <row r="93" spans="1:22" s="68" customFormat="1" x14ac:dyDescent="0.3">
      <c r="A93" s="74" t="s">
        <v>56</v>
      </c>
      <c r="B93" s="75"/>
      <c r="C93" s="75"/>
      <c r="D93" s="75"/>
      <c r="E93" s="75"/>
      <c r="F93" s="75"/>
      <c r="G93" s="75"/>
      <c r="H93" s="16"/>
      <c r="I93" s="16"/>
      <c r="J93" s="16"/>
      <c r="K93" s="16"/>
      <c r="L93" s="75"/>
      <c r="M93" s="75"/>
      <c r="N93" s="75"/>
      <c r="O93" s="75"/>
      <c r="P93" s="75"/>
      <c r="Q93" s="75"/>
      <c r="R93" s="75"/>
      <c r="S93" s="76"/>
    </row>
    <row r="94" spans="1:22" s="68" customFormat="1" x14ac:dyDescent="0.3">
      <c r="A94" s="74" t="s">
        <v>57</v>
      </c>
      <c r="B94" s="75"/>
      <c r="C94" s="75"/>
      <c r="D94" s="75"/>
      <c r="E94" s="75"/>
      <c r="F94" s="75"/>
      <c r="G94" s="75"/>
      <c r="H94" s="249">
        <v>4098</v>
      </c>
      <c r="I94" s="249">
        <v>4249</v>
      </c>
      <c r="J94" s="75">
        <f>J62+J63+J61+J55+J56+J57+J45+J46+J58+J47+J48+J49+J50+J51+J52+J53+J54+J65</f>
        <v>9613</v>
      </c>
      <c r="K94" s="249">
        <v>4138</v>
      </c>
      <c r="L94" s="249">
        <f>K94+55</f>
        <v>4193</v>
      </c>
      <c r="M94" s="75">
        <f>L94+40</f>
        <v>4233</v>
      </c>
      <c r="N94" s="75">
        <v>17</v>
      </c>
      <c r="O94" s="75">
        <v>2</v>
      </c>
      <c r="P94" s="75">
        <v>2</v>
      </c>
      <c r="Q94" s="75">
        <v>2</v>
      </c>
      <c r="R94" s="75">
        <v>2</v>
      </c>
      <c r="S94" s="76">
        <v>2</v>
      </c>
    </row>
    <row r="95" spans="1:22" s="68" customFormat="1" x14ac:dyDescent="0.3">
      <c r="A95" s="74" t="s">
        <v>58</v>
      </c>
      <c r="B95" s="75"/>
      <c r="C95" s="75"/>
      <c r="D95" s="75"/>
      <c r="E95" s="75"/>
      <c r="F95" s="75"/>
      <c r="G95" s="75"/>
      <c r="H95" s="249">
        <v>539</v>
      </c>
      <c r="I95" s="249">
        <v>605</v>
      </c>
      <c r="J95" s="75">
        <f>SUM(J39+J40+J41+J43+J44)</f>
        <v>856</v>
      </c>
      <c r="K95" s="249">
        <v>797</v>
      </c>
      <c r="L95" s="249">
        <f>K95+40</f>
        <v>837</v>
      </c>
      <c r="M95" s="75">
        <f>L95+80</f>
        <v>917</v>
      </c>
      <c r="N95" s="75">
        <v>26</v>
      </c>
      <c r="O95" s="75">
        <v>7</v>
      </c>
      <c r="P95" s="75">
        <v>7</v>
      </c>
      <c r="Q95" s="75">
        <v>7</v>
      </c>
      <c r="R95" s="75">
        <v>7</v>
      </c>
      <c r="S95" s="76">
        <v>7</v>
      </c>
    </row>
    <row r="96" spans="1:22" s="68" customFormat="1" x14ac:dyDescent="0.3">
      <c r="A96" s="74" t="s">
        <v>59</v>
      </c>
      <c r="B96" s="75"/>
      <c r="C96" s="75"/>
      <c r="D96" s="75"/>
      <c r="E96" s="75"/>
      <c r="F96" s="75"/>
      <c r="G96" s="75"/>
      <c r="H96" s="249">
        <v>0</v>
      </c>
      <c r="I96" s="249">
        <v>39</v>
      </c>
      <c r="J96" s="75">
        <f>SUM(J59)</f>
        <v>0</v>
      </c>
      <c r="K96" s="249">
        <v>225</v>
      </c>
      <c r="L96" s="249">
        <f>K96+40</f>
        <v>265</v>
      </c>
      <c r="M96" s="75">
        <f>L96+40</f>
        <v>305</v>
      </c>
      <c r="N96" s="75"/>
      <c r="O96" s="75"/>
      <c r="P96" s="75"/>
      <c r="Q96" s="75"/>
      <c r="R96" s="75"/>
      <c r="S96" s="76"/>
    </row>
    <row r="97" spans="1:28" s="68" customFormat="1" x14ac:dyDescent="0.3">
      <c r="A97" s="74" t="s">
        <v>60</v>
      </c>
      <c r="B97" s="75"/>
      <c r="C97" s="75"/>
      <c r="D97" s="75"/>
      <c r="E97" s="75"/>
      <c r="F97" s="75"/>
      <c r="G97" s="75"/>
      <c r="H97" s="249">
        <v>47</v>
      </c>
      <c r="I97" s="249">
        <v>65</v>
      </c>
      <c r="J97" s="75">
        <f>J42</f>
        <v>300</v>
      </c>
      <c r="K97" s="249">
        <v>96</v>
      </c>
      <c r="L97" s="249">
        <f>K97+10</f>
        <v>106</v>
      </c>
      <c r="M97" s="75">
        <v>106</v>
      </c>
      <c r="N97" s="75"/>
      <c r="O97" s="75"/>
      <c r="P97" s="75"/>
      <c r="Q97" s="75"/>
      <c r="R97" s="75"/>
      <c r="S97" s="76"/>
    </row>
    <row r="98" spans="1:28" s="68" customFormat="1" x14ac:dyDescent="0.3">
      <c r="A98" s="77" t="s">
        <v>61</v>
      </c>
      <c r="B98" s="75"/>
      <c r="C98" s="75"/>
      <c r="D98" s="75"/>
      <c r="E98" s="75"/>
      <c r="F98" s="75"/>
      <c r="G98" s="75"/>
      <c r="H98" s="249">
        <v>317</v>
      </c>
      <c r="I98" s="249">
        <v>387</v>
      </c>
      <c r="J98" s="75">
        <f>SUM(J64+J60)</f>
        <v>2015</v>
      </c>
      <c r="K98" s="249">
        <v>562</v>
      </c>
      <c r="L98" s="249">
        <f>K98+80</f>
        <v>642</v>
      </c>
      <c r="M98" s="75">
        <f>L98+80</f>
        <v>722</v>
      </c>
      <c r="N98" s="75">
        <v>11</v>
      </c>
      <c r="O98" s="75">
        <v>9</v>
      </c>
      <c r="P98" s="75">
        <v>9</v>
      </c>
      <c r="Q98" s="75">
        <v>9</v>
      </c>
      <c r="R98" s="75">
        <v>9</v>
      </c>
      <c r="S98" s="76">
        <v>9</v>
      </c>
    </row>
    <row r="99" spans="1:28" s="68" customFormat="1" x14ac:dyDescent="0.3">
      <c r="A99" s="77" t="s">
        <v>62</v>
      </c>
      <c r="B99" s="75"/>
      <c r="C99" s="75"/>
      <c r="D99" s="75"/>
      <c r="E99" s="75"/>
      <c r="F99" s="75"/>
      <c r="G99" s="75"/>
      <c r="H99" s="75"/>
      <c r="I99" s="75"/>
      <c r="J99" s="75"/>
      <c r="K99" s="75"/>
      <c r="L99" s="75"/>
      <c r="M99" s="75"/>
      <c r="N99" s="75"/>
      <c r="O99" s="75"/>
      <c r="P99" s="75"/>
      <c r="Q99" s="75"/>
      <c r="R99" s="75"/>
      <c r="S99" s="76"/>
    </row>
    <row r="100" spans="1:28" s="68" customFormat="1" x14ac:dyDescent="0.3">
      <c r="A100" s="78" t="s">
        <v>47</v>
      </c>
      <c r="B100" s="64">
        <f t="shared" ref="B100:S100" si="5">SUM(B92:B99)</f>
        <v>0</v>
      </c>
      <c r="C100" s="64">
        <f t="shared" si="5"/>
        <v>0</v>
      </c>
      <c r="D100" s="64">
        <f t="shared" si="5"/>
        <v>0</v>
      </c>
      <c r="E100" s="64">
        <f t="shared" si="5"/>
        <v>0</v>
      </c>
      <c r="F100" s="64">
        <f t="shared" si="5"/>
        <v>0</v>
      </c>
      <c r="G100" s="64">
        <f t="shared" si="5"/>
        <v>0</v>
      </c>
      <c r="H100" s="64">
        <f t="shared" si="5"/>
        <v>5001</v>
      </c>
      <c r="I100" s="64">
        <f t="shared" si="5"/>
        <v>5345</v>
      </c>
      <c r="J100" s="64">
        <f t="shared" si="5"/>
        <v>12784</v>
      </c>
      <c r="K100" s="64">
        <f t="shared" si="5"/>
        <v>5818</v>
      </c>
      <c r="L100" s="64">
        <f t="shared" si="5"/>
        <v>6043</v>
      </c>
      <c r="M100" s="64">
        <f t="shared" si="5"/>
        <v>6283</v>
      </c>
      <c r="N100" s="64">
        <f t="shared" si="5"/>
        <v>54</v>
      </c>
      <c r="O100" s="64">
        <f t="shared" si="5"/>
        <v>18</v>
      </c>
      <c r="P100" s="64">
        <f t="shared" si="5"/>
        <v>18</v>
      </c>
      <c r="Q100" s="64">
        <f t="shared" si="5"/>
        <v>18</v>
      </c>
      <c r="R100" s="64">
        <f t="shared" si="5"/>
        <v>18</v>
      </c>
      <c r="S100" s="65">
        <f t="shared" si="5"/>
        <v>18</v>
      </c>
      <c r="T100" s="79"/>
    </row>
    <row r="101" spans="1:28" s="68" customFormat="1" x14ac:dyDescent="0.3">
      <c r="A101" s="80" t="s">
        <v>50</v>
      </c>
      <c r="B101" s="80"/>
      <c r="C101" s="80"/>
      <c r="D101" s="80"/>
      <c r="E101" s="80"/>
      <c r="F101" s="80"/>
      <c r="G101" s="80"/>
      <c r="H101" s="80"/>
      <c r="I101" s="80"/>
      <c r="J101" s="80"/>
      <c r="K101" s="80"/>
      <c r="L101" s="80"/>
      <c r="M101" s="80"/>
      <c r="N101" s="80"/>
      <c r="O101" s="80"/>
      <c r="P101" s="80"/>
      <c r="Q101" s="80"/>
      <c r="R101" s="80"/>
      <c r="S101" s="80"/>
      <c r="T101" s="80"/>
      <c r="U101" s="80"/>
      <c r="V101" s="80"/>
      <c r="W101" s="79"/>
      <c r="X101" s="79"/>
      <c r="Y101" s="79"/>
      <c r="Z101" s="79"/>
    </row>
    <row r="102" spans="1:28" s="68" customFormat="1" x14ac:dyDescent="0.3">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79"/>
      <c r="Y102" s="79"/>
    </row>
    <row r="103" spans="1:28" s="68" customFormat="1" x14ac:dyDescent="0.2">
      <c r="A103" s="82" t="s">
        <v>63</v>
      </c>
      <c r="B103" s="83"/>
      <c r="C103" s="83"/>
      <c r="D103" s="83"/>
      <c r="E103" s="83"/>
      <c r="F103" s="83"/>
      <c r="G103" s="83"/>
      <c r="H103" s="83"/>
      <c r="I103" s="83"/>
      <c r="J103" s="83"/>
      <c r="K103" s="83"/>
      <c r="L103" s="83"/>
      <c r="M103" s="83"/>
      <c r="N103" s="83"/>
      <c r="O103" s="83"/>
      <c r="P103" s="83"/>
      <c r="Q103" s="83"/>
      <c r="R103" s="83"/>
      <c r="S103" s="83"/>
    </row>
    <row r="104" spans="1:28" s="68" customFormat="1" x14ac:dyDescent="0.2">
      <c r="A104" s="84"/>
      <c r="B104" s="343">
        <v>2013</v>
      </c>
      <c r="C104" s="344"/>
      <c r="D104" s="344"/>
      <c r="E104" s="343">
        <v>2014</v>
      </c>
      <c r="F104" s="344"/>
      <c r="G104" s="344"/>
      <c r="H104" s="345">
        <v>2015</v>
      </c>
      <c r="I104" s="346"/>
      <c r="J104" s="347"/>
      <c r="K104" s="346">
        <v>2016</v>
      </c>
      <c r="L104" s="346"/>
      <c r="M104" s="347"/>
      <c r="N104" s="343">
        <v>2017</v>
      </c>
      <c r="O104" s="344"/>
      <c r="P104" s="344"/>
      <c r="Q104" s="343">
        <v>2018</v>
      </c>
      <c r="R104" s="344"/>
      <c r="S104" s="344"/>
    </row>
    <row r="105" spans="1:28" s="68" customFormat="1" x14ac:dyDescent="0.3">
      <c r="A105" s="84"/>
      <c r="B105" s="85" t="s">
        <v>64</v>
      </c>
      <c r="C105" s="85" t="s">
        <v>65</v>
      </c>
      <c r="D105" s="85" t="s">
        <v>66</v>
      </c>
      <c r="E105" s="85" t="s">
        <v>64</v>
      </c>
      <c r="F105" s="85" t="s">
        <v>65</v>
      </c>
      <c r="G105" s="85" t="s">
        <v>66</v>
      </c>
      <c r="H105" s="85" t="s">
        <v>64</v>
      </c>
      <c r="I105" s="85" t="s">
        <v>65</v>
      </c>
      <c r="J105" s="85" t="s">
        <v>66</v>
      </c>
      <c r="K105" s="85" t="s">
        <v>64</v>
      </c>
      <c r="L105" s="85" t="s">
        <v>65</v>
      </c>
      <c r="M105" s="85" t="s">
        <v>66</v>
      </c>
      <c r="N105" s="85" t="s">
        <v>64</v>
      </c>
      <c r="O105" s="85" t="s">
        <v>65</v>
      </c>
      <c r="P105" s="85" t="s">
        <v>66</v>
      </c>
      <c r="Q105" s="85" t="s">
        <v>64</v>
      </c>
      <c r="R105" s="85" t="s">
        <v>65</v>
      </c>
      <c r="S105" s="85" t="s">
        <v>66</v>
      </c>
    </row>
    <row r="106" spans="1:28" s="68" customFormat="1" x14ac:dyDescent="0.3">
      <c r="A106" s="73" t="s">
        <v>67</v>
      </c>
      <c r="B106" s="86">
        <v>27</v>
      </c>
      <c r="C106" s="86">
        <v>19</v>
      </c>
      <c r="D106" s="87">
        <f>SUM(B106:C106)</f>
        <v>46</v>
      </c>
      <c r="E106" s="86">
        <v>32</v>
      </c>
      <c r="F106" s="86">
        <v>25</v>
      </c>
      <c r="G106" s="87">
        <f>SUM(E106:F106)</f>
        <v>57</v>
      </c>
      <c r="H106" s="88">
        <v>31</v>
      </c>
      <c r="I106" s="88">
        <v>34</v>
      </c>
      <c r="J106" s="87">
        <f>SUM(H106:I106)</f>
        <v>65</v>
      </c>
      <c r="K106" s="86">
        <v>31</v>
      </c>
      <c r="L106" s="86">
        <v>34</v>
      </c>
      <c r="M106" s="87">
        <f>SUM(K106:L106)</f>
        <v>65</v>
      </c>
      <c r="N106" s="86">
        <v>31</v>
      </c>
      <c r="O106" s="86">
        <v>35</v>
      </c>
      <c r="P106" s="87">
        <f>SUM(N106:O106)</f>
        <v>66</v>
      </c>
      <c r="Q106" s="86">
        <v>31</v>
      </c>
      <c r="R106" s="86">
        <v>35</v>
      </c>
      <c r="S106" s="89">
        <f>SUM(Q106:R106)</f>
        <v>66</v>
      </c>
    </row>
    <row r="107" spans="1:28" s="68" customFormat="1" x14ac:dyDescent="0.3">
      <c r="A107" s="90" t="s">
        <v>68</v>
      </c>
      <c r="B107" s="91">
        <v>156</v>
      </c>
      <c r="C107" s="91">
        <v>154</v>
      </c>
      <c r="D107" s="92">
        <f>SUM(B107:C107)</f>
        <v>310</v>
      </c>
      <c r="E107" s="91">
        <v>143</v>
      </c>
      <c r="F107" s="91">
        <v>141</v>
      </c>
      <c r="G107" s="92">
        <f>SUM(E107:F107)</f>
        <v>284</v>
      </c>
      <c r="H107" s="93">
        <v>173</v>
      </c>
      <c r="I107" s="93">
        <v>162</v>
      </c>
      <c r="J107" s="92">
        <f>SUM(H107:I107)</f>
        <v>335</v>
      </c>
      <c r="K107" s="91">
        <v>173</v>
      </c>
      <c r="L107" s="91">
        <v>164</v>
      </c>
      <c r="M107" s="92">
        <f>SUM(K107:L107)</f>
        <v>337</v>
      </c>
      <c r="N107" s="91">
        <v>175</v>
      </c>
      <c r="O107" s="91">
        <v>166</v>
      </c>
      <c r="P107" s="92">
        <f>SUM(N107:O107)</f>
        <v>341</v>
      </c>
      <c r="Q107" s="91">
        <v>177</v>
      </c>
      <c r="R107" s="91">
        <v>169</v>
      </c>
      <c r="S107" s="94">
        <f>SUM(Q107:R107)</f>
        <v>346</v>
      </c>
    </row>
    <row r="108" spans="1:28" s="68" customFormat="1" x14ac:dyDescent="0.3">
      <c r="A108" s="74" t="s">
        <v>69</v>
      </c>
      <c r="B108" s="92">
        <f>SUM(B106:B107)</f>
        <v>183</v>
      </c>
      <c r="C108" s="92">
        <f>SUM(C106:C107)</f>
        <v>173</v>
      </c>
      <c r="D108" s="92">
        <f>SUM(B108:C108)</f>
        <v>356</v>
      </c>
      <c r="E108" s="92">
        <f>SUM(E106:E107)</f>
        <v>175</v>
      </c>
      <c r="F108" s="92">
        <f>SUM(F106:F107)</f>
        <v>166</v>
      </c>
      <c r="G108" s="92">
        <f>SUM(E108:F108)</f>
        <v>341</v>
      </c>
      <c r="H108" s="92">
        <f>SUM(H106:H107)</f>
        <v>204</v>
      </c>
      <c r="I108" s="92">
        <f>SUM(I106:I107)</f>
        <v>196</v>
      </c>
      <c r="J108" s="92">
        <f>SUM(H108:I108)</f>
        <v>400</v>
      </c>
      <c r="K108" s="92">
        <f>SUM(K106:K107)</f>
        <v>204</v>
      </c>
      <c r="L108" s="92">
        <f>SUM(L106:L107)</f>
        <v>198</v>
      </c>
      <c r="M108" s="92">
        <f>SUM(K108:L108)</f>
        <v>402</v>
      </c>
      <c r="N108" s="92">
        <f>SUM(N106:N107)</f>
        <v>206</v>
      </c>
      <c r="O108" s="92">
        <f>SUM(O106:O107)</f>
        <v>201</v>
      </c>
      <c r="P108" s="92">
        <f>SUM(N108:O108)</f>
        <v>407</v>
      </c>
      <c r="Q108" s="92">
        <f>SUM(Q106:Q107)</f>
        <v>208</v>
      </c>
      <c r="R108" s="92">
        <f>SUM(R106:R107)</f>
        <v>204</v>
      </c>
      <c r="S108" s="94">
        <f>SUM(Q108:R108)</f>
        <v>412</v>
      </c>
    </row>
    <row r="109" spans="1:28" s="68" customFormat="1" x14ac:dyDescent="0.3">
      <c r="A109" s="95" t="s">
        <v>70</v>
      </c>
      <c r="B109" s="96">
        <f t="shared" ref="B109:S109" si="6">IFERROR(B106*100/B108,"")</f>
        <v>14.754098360655737</v>
      </c>
      <c r="C109" s="96">
        <f t="shared" si="6"/>
        <v>10.982658959537572</v>
      </c>
      <c r="D109" s="96">
        <f t="shared" si="6"/>
        <v>12.921348314606741</v>
      </c>
      <c r="E109" s="96">
        <f t="shared" si="6"/>
        <v>18.285714285714285</v>
      </c>
      <c r="F109" s="96">
        <f t="shared" si="6"/>
        <v>15.060240963855422</v>
      </c>
      <c r="G109" s="96">
        <f t="shared" si="6"/>
        <v>16.715542521994134</v>
      </c>
      <c r="H109" s="96">
        <f t="shared" si="6"/>
        <v>15.196078431372548</v>
      </c>
      <c r="I109" s="96">
        <f t="shared" si="6"/>
        <v>17.346938775510203</v>
      </c>
      <c r="J109" s="96">
        <f t="shared" si="6"/>
        <v>16.25</v>
      </c>
      <c r="K109" s="96">
        <f t="shared" si="6"/>
        <v>15.196078431372548</v>
      </c>
      <c r="L109" s="96">
        <f t="shared" si="6"/>
        <v>17.171717171717173</v>
      </c>
      <c r="M109" s="96">
        <f t="shared" si="6"/>
        <v>16.169154228855721</v>
      </c>
      <c r="N109" s="96">
        <f t="shared" si="6"/>
        <v>15.048543689320388</v>
      </c>
      <c r="O109" s="96">
        <f t="shared" si="6"/>
        <v>17.412935323383085</v>
      </c>
      <c r="P109" s="96">
        <f t="shared" si="6"/>
        <v>16.216216216216218</v>
      </c>
      <c r="Q109" s="96">
        <f t="shared" si="6"/>
        <v>14.903846153846153</v>
      </c>
      <c r="R109" s="96">
        <f t="shared" si="6"/>
        <v>17.156862745098039</v>
      </c>
      <c r="S109" s="97">
        <f t="shared" si="6"/>
        <v>16.019417475728154</v>
      </c>
    </row>
    <row r="110" spans="1:28" s="68" customFormat="1" x14ac:dyDescent="0.2">
      <c r="A110" s="340" t="s">
        <v>50</v>
      </c>
      <c r="B110" s="340"/>
      <c r="C110" s="340"/>
      <c r="D110" s="340"/>
      <c r="E110" s="340"/>
      <c r="F110" s="340"/>
      <c r="G110" s="340"/>
      <c r="H110" s="340"/>
      <c r="I110" s="340"/>
      <c r="J110" s="340"/>
      <c r="K110" s="340"/>
      <c r="L110" s="340"/>
      <c r="M110" s="340"/>
      <c r="N110" s="340"/>
      <c r="O110" s="340"/>
      <c r="P110" s="340"/>
      <c r="Q110" s="340"/>
      <c r="R110" s="340"/>
      <c r="S110" s="340"/>
      <c r="T110" s="340"/>
      <c r="U110" s="340"/>
      <c r="V110" s="340"/>
      <c r="Z110" s="98"/>
      <c r="AA110" s="98"/>
      <c r="AB110" s="98"/>
    </row>
    <row r="111" spans="1:28" s="68" customFormat="1" x14ac:dyDescent="0.2">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row>
    <row r="112" spans="1:28" s="68" customFormat="1" x14ac:dyDescent="0.2">
      <c r="A112" s="341" t="s">
        <v>71</v>
      </c>
      <c r="B112" s="343">
        <v>2013</v>
      </c>
      <c r="C112" s="344"/>
      <c r="D112" s="344"/>
      <c r="E112" s="343">
        <v>2014</v>
      </c>
      <c r="F112" s="344"/>
      <c r="G112" s="344"/>
      <c r="H112" s="345">
        <v>2015</v>
      </c>
      <c r="I112" s="346"/>
      <c r="J112" s="347"/>
      <c r="K112" s="346">
        <v>2016</v>
      </c>
      <c r="L112" s="346"/>
      <c r="M112" s="347"/>
      <c r="N112" s="343">
        <v>2017</v>
      </c>
      <c r="O112" s="344"/>
      <c r="P112" s="344"/>
      <c r="Q112" s="343">
        <v>2018</v>
      </c>
      <c r="R112" s="344"/>
      <c r="S112" s="344"/>
    </row>
    <row r="113" spans="1:19" s="68" customFormat="1" x14ac:dyDescent="0.3">
      <c r="A113" s="342"/>
      <c r="B113" s="85" t="s">
        <v>64</v>
      </c>
      <c r="C113" s="85" t="s">
        <v>65</v>
      </c>
      <c r="D113" s="85" t="s">
        <v>66</v>
      </c>
      <c r="E113" s="85" t="s">
        <v>64</v>
      </c>
      <c r="F113" s="85" t="s">
        <v>65</v>
      </c>
      <c r="G113" s="85" t="s">
        <v>66</v>
      </c>
      <c r="H113" s="85" t="s">
        <v>64</v>
      </c>
      <c r="I113" s="85" t="s">
        <v>65</v>
      </c>
      <c r="J113" s="85" t="s">
        <v>66</v>
      </c>
      <c r="K113" s="85" t="s">
        <v>64</v>
      </c>
      <c r="L113" s="85" t="s">
        <v>65</v>
      </c>
      <c r="M113" s="85" t="s">
        <v>66</v>
      </c>
      <c r="N113" s="85" t="s">
        <v>64</v>
      </c>
      <c r="O113" s="85" t="s">
        <v>65</v>
      </c>
      <c r="P113" s="85" t="s">
        <v>66</v>
      </c>
      <c r="Q113" s="85" t="s">
        <v>64</v>
      </c>
      <c r="R113" s="85" t="s">
        <v>65</v>
      </c>
      <c r="S113" s="85" t="s">
        <v>66</v>
      </c>
    </row>
    <row r="114" spans="1:19" s="68" customFormat="1" x14ac:dyDescent="0.3">
      <c r="A114" s="100" t="s">
        <v>25</v>
      </c>
      <c r="B114" s="86">
        <v>1</v>
      </c>
      <c r="C114" s="86">
        <v>1</v>
      </c>
      <c r="D114" s="87">
        <f t="shared" ref="D114:D123" si="7">+SUM(B114:C114)</f>
        <v>2</v>
      </c>
      <c r="E114" s="86">
        <v>1</v>
      </c>
      <c r="F114" s="86">
        <v>1</v>
      </c>
      <c r="G114" s="87">
        <f t="shared" ref="G114:G116" si="8">+SUM(E114:F114)</f>
        <v>2</v>
      </c>
      <c r="H114" s="88">
        <v>0</v>
      </c>
      <c r="I114" s="88">
        <v>1</v>
      </c>
      <c r="J114" s="87">
        <f>SUM(H114:I114)</f>
        <v>1</v>
      </c>
      <c r="K114" s="86">
        <v>0</v>
      </c>
      <c r="L114" s="86">
        <v>1</v>
      </c>
      <c r="M114" s="87">
        <f t="shared" ref="M114:M123" si="9">+SUM(K114:L114)</f>
        <v>1</v>
      </c>
      <c r="N114" s="86">
        <v>0</v>
      </c>
      <c r="O114" s="86">
        <v>0</v>
      </c>
      <c r="P114" s="87">
        <f t="shared" ref="P114:P116" si="10">+SUM(N114:O114)</f>
        <v>0</v>
      </c>
      <c r="Q114" s="86">
        <v>0</v>
      </c>
      <c r="R114" s="86">
        <v>0</v>
      </c>
      <c r="S114" s="89">
        <f>+SUM(Q114:R114)</f>
        <v>0</v>
      </c>
    </row>
    <row r="115" spans="1:19" s="68" customFormat="1" x14ac:dyDescent="0.3">
      <c r="A115" s="101" t="s">
        <v>26</v>
      </c>
      <c r="B115" s="86">
        <v>15</v>
      </c>
      <c r="C115" s="86">
        <v>13</v>
      </c>
      <c r="D115" s="92">
        <f t="shared" si="7"/>
        <v>28</v>
      </c>
      <c r="E115" s="91">
        <v>17</v>
      </c>
      <c r="F115" s="91">
        <v>19</v>
      </c>
      <c r="G115" s="92">
        <f t="shared" si="8"/>
        <v>36</v>
      </c>
      <c r="H115" s="93">
        <v>18</v>
      </c>
      <c r="I115" s="93">
        <v>22</v>
      </c>
      <c r="J115" s="92">
        <f t="shared" ref="J115:J116" si="11">SUM(H115:I115)</f>
        <v>40</v>
      </c>
      <c r="K115" s="91">
        <v>18</v>
      </c>
      <c r="L115" s="91">
        <v>22</v>
      </c>
      <c r="M115" s="92">
        <f t="shared" si="9"/>
        <v>40</v>
      </c>
      <c r="N115" s="91">
        <v>18</v>
      </c>
      <c r="O115" s="91">
        <v>21</v>
      </c>
      <c r="P115" s="92">
        <f t="shared" si="10"/>
        <v>39</v>
      </c>
      <c r="Q115" s="91">
        <v>18</v>
      </c>
      <c r="R115" s="91">
        <v>21</v>
      </c>
      <c r="S115" s="94">
        <f t="shared" ref="S115:S116" si="12">+SUM(Q115:R115)</f>
        <v>39</v>
      </c>
    </row>
    <row r="116" spans="1:19" s="68" customFormat="1" x14ac:dyDescent="0.3">
      <c r="A116" s="101" t="s">
        <v>27</v>
      </c>
      <c r="B116" s="86">
        <v>11</v>
      </c>
      <c r="C116" s="86">
        <v>5</v>
      </c>
      <c r="D116" s="92">
        <f t="shared" si="7"/>
        <v>16</v>
      </c>
      <c r="E116" s="91">
        <v>14</v>
      </c>
      <c r="F116" s="91">
        <v>5</v>
      </c>
      <c r="G116" s="92">
        <f t="shared" si="8"/>
        <v>19</v>
      </c>
      <c r="H116" s="93">
        <v>13</v>
      </c>
      <c r="I116" s="93">
        <v>11</v>
      </c>
      <c r="J116" s="92">
        <f t="shared" si="11"/>
        <v>24</v>
      </c>
      <c r="K116" s="91">
        <v>13</v>
      </c>
      <c r="L116" s="91">
        <v>11</v>
      </c>
      <c r="M116" s="92">
        <f t="shared" si="9"/>
        <v>24</v>
      </c>
      <c r="N116" s="91">
        <v>13</v>
      </c>
      <c r="O116" s="91">
        <v>14</v>
      </c>
      <c r="P116" s="92">
        <f t="shared" si="10"/>
        <v>27</v>
      </c>
      <c r="Q116" s="91">
        <v>13</v>
      </c>
      <c r="R116" s="91">
        <v>14</v>
      </c>
      <c r="S116" s="94">
        <f t="shared" si="12"/>
        <v>27</v>
      </c>
    </row>
    <row r="117" spans="1:19" s="68" customFormat="1" x14ac:dyDescent="0.3">
      <c r="A117" s="102" t="s">
        <v>54</v>
      </c>
      <c r="B117" s="103">
        <f t="shared" ref="B117:M117" si="13">SUM(B114:B116)</f>
        <v>27</v>
      </c>
      <c r="C117" s="103">
        <f t="shared" si="13"/>
        <v>19</v>
      </c>
      <c r="D117" s="103">
        <f t="shared" si="13"/>
        <v>46</v>
      </c>
      <c r="E117" s="103">
        <f t="shared" si="13"/>
        <v>32</v>
      </c>
      <c r="F117" s="103">
        <f>SUM(F114:F116)</f>
        <v>25</v>
      </c>
      <c r="G117" s="103">
        <f t="shared" si="13"/>
        <v>57</v>
      </c>
      <c r="H117" s="103">
        <f>SUM(H114:H116)</f>
        <v>31</v>
      </c>
      <c r="I117" s="103">
        <f>SUM(I114:I116)</f>
        <v>34</v>
      </c>
      <c r="J117" s="103">
        <f t="shared" si="13"/>
        <v>65</v>
      </c>
      <c r="K117" s="103">
        <f t="shared" si="13"/>
        <v>31</v>
      </c>
      <c r="L117" s="103">
        <f t="shared" si="13"/>
        <v>34</v>
      </c>
      <c r="M117" s="103">
        <f t="shared" si="13"/>
        <v>65</v>
      </c>
      <c r="N117" s="103">
        <f>SUM(N114:N116)</f>
        <v>31</v>
      </c>
      <c r="O117" s="103">
        <f>SUM(O114:O116)</f>
        <v>35</v>
      </c>
      <c r="P117" s="103">
        <f t="shared" ref="P117:S117" si="14">SUM(P114:P116)</f>
        <v>66</v>
      </c>
      <c r="Q117" s="103">
        <f t="shared" si="14"/>
        <v>31</v>
      </c>
      <c r="R117" s="103">
        <f t="shared" si="14"/>
        <v>35</v>
      </c>
      <c r="S117" s="104">
        <f t="shared" si="14"/>
        <v>66</v>
      </c>
    </row>
    <row r="118" spans="1:19" s="68" customFormat="1" x14ac:dyDescent="0.3">
      <c r="A118" s="102" t="s">
        <v>72</v>
      </c>
      <c r="B118" s="86">
        <v>10</v>
      </c>
      <c r="C118" s="86">
        <v>12</v>
      </c>
      <c r="D118" s="92">
        <f>SUM(B118:C118)</f>
        <v>22</v>
      </c>
      <c r="E118" s="91">
        <v>14</v>
      </c>
      <c r="F118" s="91">
        <v>18</v>
      </c>
      <c r="G118" s="92">
        <f>SUM(E118:F118)</f>
        <v>32</v>
      </c>
      <c r="H118" s="93">
        <v>12</v>
      </c>
      <c r="I118" s="93">
        <v>20</v>
      </c>
      <c r="J118" s="92">
        <f>SUM(H118:I118)</f>
        <v>32</v>
      </c>
      <c r="K118" s="91">
        <v>12</v>
      </c>
      <c r="L118" s="91">
        <v>19</v>
      </c>
      <c r="M118" s="92">
        <f>SUM(K118:L118)</f>
        <v>31</v>
      </c>
      <c r="N118" s="91">
        <v>12</v>
      </c>
      <c r="O118" s="91">
        <v>21</v>
      </c>
      <c r="P118" s="92">
        <f>SUM(N118:O118)</f>
        <v>33</v>
      </c>
      <c r="Q118" s="91">
        <v>12</v>
      </c>
      <c r="R118" s="91">
        <v>19</v>
      </c>
      <c r="S118" s="94">
        <f>SUM(Q118:R118)</f>
        <v>31</v>
      </c>
    </row>
    <row r="119" spans="1:19" s="68" customFormat="1" x14ac:dyDescent="0.3">
      <c r="A119" s="102" t="s">
        <v>73</v>
      </c>
      <c r="B119" s="86">
        <v>11</v>
      </c>
      <c r="C119" s="86">
        <v>5</v>
      </c>
      <c r="D119" s="92">
        <f>SUM(B119:C119)</f>
        <v>16</v>
      </c>
      <c r="E119" s="91">
        <v>12</v>
      </c>
      <c r="F119" s="91">
        <v>5</v>
      </c>
      <c r="G119" s="92">
        <f>SUM(E119:F119)</f>
        <v>17</v>
      </c>
      <c r="H119" s="93">
        <v>13</v>
      </c>
      <c r="I119" s="93">
        <v>11</v>
      </c>
      <c r="J119" s="92">
        <f>SUM(H119:I119)</f>
        <v>24</v>
      </c>
      <c r="K119" s="91">
        <v>13</v>
      </c>
      <c r="L119" s="91">
        <v>11</v>
      </c>
      <c r="M119" s="92">
        <f>SUM(K119:L119)</f>
        <v>24</v>
      </c>
      <c r="N119" s="91">
        <v>13</v>
      </c>
      <c r="O119" s="91">
        <v>12</v>
      </c>
      <c r="P119" s="92">
        <f>SUM(N119:O119)</f>
        <v>25</v>
      </c>
      <c r="Q119" s="91">
        <v>13</v>
      </c>
      <c r="R119" s="91">
        <v>14</v>
      </c>
      <c r="S119" s="94">
        <f>SUM(Q119:R119)</f>
        <v>27</v>
      </c>
    </row>
    <row r="120" spans="1:19" s="68" customFormat="1" x14ac:dyDescent="0.3">
      <c r="A120" s="101" t="s">
        <v>74</v>
      </c>
      <c r="B120" s="86">
        <v>4</v>
      </c>
      <c r="C120" s="86">
        <v>2</v>
      </c>
      <c r="D120" s="92">
        <f t="shared" si="7"/>
        <v>6</v>
      </c>
      <c r="E120" s="91">
        <v>4</v>
      </c>
      <c r="F120" s="91">
        <v>2</v>
      </c>
      <c r="G120" s="92">
        <f t="shared" ref="G120:G123" si="15">+SUM(E120:F120)</f>
        <v>6</v>
      </c>
      <c r="H120" s="93">
        <v>8</v>
      </c>
      <c r="I120" s="93">
        <v>2</v>
      </c>
      <c r="J120" s="92">
        <f>+SUM(H120:I120)</f>
        <v>10</v>
      </c>
      <c r="K120" s="91">
        <v>8</v>
      </c>
      <c r="L120" s="91">
        <v>3</v>
      </c>
      <c r="M120" s="92">
        <f t="shared" si="9"/>
        <v>11</v>
      </c>
      <c r="N120" s="91">
        <v>8</v>
      </c>
      <c r="O120" s="91">
        <v>3</v>
      </c>
      <c r="P120" s="92">
        <f t="shared" ref="P120:P123" si="16">+SUM(N120:O120)</f>
        <v>11</v>
      </c>
      <c r="Q120" s="91">
        <v>9</v>
      </c>
      <c r="R120" s="91">
        <v>4</v>
      </c>
      <c r="S120" s="94">
        <f t="shared" ref="S120:S123" si="17">+SUM(Q120:R120)</f>
        <v>13</v>
      </c>
    </row>
    <row r="121" spans="1:19" s="68" customFormat="1" x14ac:dyDescent="0.3">
      <c r="A121" s="101" t="s">
        <v>75</v>
      </c>
      <c r="B121" s="86">
        <v>12</v>
      </c>
      <c r="C121" s="86">
        <v>11</v>
      </c>
      <c r="D121" s="92">
        <f t="shared" si="7"/>
        <v>23</v>
      </c>
      <c r="E121" s="91">
        <v>15</v>
      </c>
      <c r="F121" s="91">
        <v>16</v>
      </c>
      <c r="G121" s="92">
        <f t="shared" si="15"/>
        <v>31</v>
      </c>
      <c r="H121" s="93">
        <v>22</v>
      </c>
      <c r="I121" s="93">
        <v>22</v>
      </c>
      <c r="J121" s="92">
        <f>+SUM(H121:I121)</f>
        <v>44</v>
      </c>
      <c r="K121" s="91">
        <v>22</v>
      </c>
      <c r="L121" s="91">
        <v>25</v>
      </c>
      <c r="M121" s="92">
        <f t="shared" si="9"/>
        <v>47</v>
      </c>
      <c r="N121" s="91">
        <v>23</v>
      </c>
      <c r="O121" s="91">
        <v>25</v>
      </c>
      <c r="P121" s="92">
        <f t="shared" si="16"/>
        <v>48</v>
      </c>
      <c r="Q121" s="91">
        <v>23</v>
      </c>
      <c r="R121" s="91">
        <v>27</v>
      </c>
      <c r="S121" s="94">
        <f t="shared" si="17"/>
        <v>50</v>
      </c>
    </row>
    <row r="122" spans="1:19" s="68" customFormat="1" x14ac:dyDescent="0.3">
      <c r="A122" s="102" t="s">
        <v>76</v>
      </c>
      <c r="B122" s="86">
        <v>21</v>
      </c>
      <c r="C122" s="86">
        <v>19</v>
      </c>
      <c r="D122" s="92">
        <f t="shared" si="7"/>
        <v>40</v>
      </c>
      <c r="E122" s="91">
        <v>23</v>
      </c>
      <c r="F122" s="91">
        <v>25</v>
      </c>
      <c r="G122" s="92">
        <f t="shared" si="15"/>
        <v>48</v>
      </c>
      <c r="H122" s="93">
        <v>31</v>
      </c>
      <c r="I122" s="93">
        <v>34</v>
      </c>
      <c r="J122" s="92">
        <f>+SUM(H122:I122)</f>
        <v>65</v>
      </c>
      <c r="K122" s="91">
        <v>31</v>
      </c>
      <c r="L122" s="91">
        <v>34</v>
      </c>
      <c r="M122" s="92">
        <f t="shared" si="9"/>
        <v>65</v>
      </c>
      <c r="N122" s="91">
        <v>31</v>
      </c>
      <c r="O122" s="91">
        <v>35</v>
      </c>
      <c r="P122" s="92">
        <f t="shared" si="16"/>
        <v>66</v>
      </c>
      <c r="Q122" s="91">
        <v>31</v>
      </c>
      <c r="R122" s="91">
        <v>35</v>
      </c>
      <c r="S122" s="94">
        <f t="shared" si="17"/>
        <v>66</v>
      </c>
    </row>
    <row r="123" spans="1:19" s="68" customFormat="1" ht="33" x14ac:dyDescent="0.3">
      <c r="A123" s="105" t="s">
        <v>77</v>
      </c>
      <c r="B123" s="86">
        <v>94</v>
      </c>
      <c r="C123" s="86">
        <v>102</v>
      </c>
      <c r="D123" s="96">
        <f t="shared" si="7"/>
        <v>196</v>
      </c>
      <c r="E123" s="106">
        <v>95</v>
      </c>
      <c r="F123" s="106">
        <v>106</v>
      </c>
      <c r="G123" s="96">
        <f t="shared" si="15"/>
        <v>201</v>
      </c>
      <c r="H123" s="107">
        <v>61</v>
      </c>
      <c r="I123" s="107">
        <v>81</v>
      </c>
      <c r="J123" s="96">
        <f>+SUM(H123:I123)</f>
        <v>142</v>
      </c>
      <c r="K123" s="106">
        <v>64</v>
      </c>
      <c r="L123" s="106">
        <v>84</v>
      </c>
      <c r="M123" s="96">
        <f t="shared" si="9"/>
        <v>148</v>
      </c>
      <c r="N123" s="106">
        <v>67</v>
      </c>
      <c r="O123" s="106">
        <v>87</v>
      </c>
      <c r="P123" s="96">
        <f t="shared" si="16"/>
        <v>154</v>
      </c>
      <c r="Q123" s="106">
        <v>70</v>
      </c>
      <c r="R123" s="106">
        <v>90</v>
      </c>
      <c r="S123" s="97">
        <f t="shared" si="17"/>
        <v>160</v>
      </c>
    </row>
    <row r="124" spans="1:19" s="68" customFormat="1" ht="14.25" x14ac:dyDescent="0.2">
      <c r="A124" s="108"/>
    </row>
    <row r="125" spans="1:19" s="68" customFormat="1" x14ac:dyDescent="0.2">
      <c r="A125" s="357" t="s">
        <v>78</v>
      </c>
      <c r="B125" s="343">
        <v>2013</v>
      </c>
      <c r="C125" s="344"/>
      <c r="D125" s="344"/>
      <c r="E125" s="343">
        <v>2014</v>
      </c>
      <c r="F125" s="344"/>
      <c r="G125" s="344"/>
      <c r="H125" s="345">
        <v>2015</v>
      </c>
      <c r="I125" s="346"/>
      <c r="J125" s="347"/>
      <c r="K125" s="346">
        <v>2016</v>
      </c>
      <c r="L125" s="346"/>
      <c r="M125" s="347"/>
      <c r="N125" s="343">
        <v>2017</v>
      </c>
      <c r="O125" s="344"/>
      <c r="P125" s="344"/>
      <c r="Q125" s="343">
        <v>2018</v>
      </c>
      <c r="R125" s="344"/>
      <c r="S125" s="344"/>
    </row>
    <row r="126" spans="1:19" s="68" customFormat="1" x14ac:dyDescent="0.3">
      <c r="A126" s="358"/>
      <c r="B126" s="109" t="s">
        <v>79</v>
      </c>
      <c r="C126" s="109" t="s">
        <v>80</v>
      </c>
      <c r="D126" s="109" t="s">
        <v>81</v>
      </c>
      <c r="E126" s="109" t="s">
        <v>79</v>
      </c>
      <c r="F126" s="109" t="s">
        <v>80</v>
      </c>
      <c r="G126" s="109" t="s">
        <v>81</v>
      </c>
      <c r="H126" s="109" t="s">
        <v>79</v>
      </c>
      <c r="I126" s="109" t="s">
        <v>80</v>
      </c>
      <c r="J126" s="109" t="s">
        <v>81</v>
      </c>
      <c r="K126" s="109" t="s">
        <v>79</v>
      </c>
      <c r="L126" s="109" t="s">
        <v>80</v>
      </c>
      <c r="M126" s="110" t="s">
        <v>81</v>
      </c>
      <c r="N126" s="109" t="s">
        <v>79</v>
      </c>
      <c r="O126" s="109" t="s">
        <v>80</v>
      </c>
      <c r="P126" s="109" t="s">
        <v>81</v>
      </c>
      <c r="Q126" s="109" t="s">
        <v>79</v>
      </c>
      <c r="R126" s="109" t="s">
        <v>80</v>
      </c>
      <c r="S126" s="111" t="s">
        <v>81</v>
      </c>
    </row>
    <row r="127" spans="1:19" s="68" customFormat="1" x14ac:dyDescent="0.3">
      <c r="A127" s="112" t="s">
        <v>25</v>
      </c>
      <c r="B127" s="113">
        <f t="shared" ref="B127:S130" si="18">IFERROR(B114*100/B$106,"")</f>
        <v>3.7037037037037037</v>
      </c>
      <c r="C127" s="113">
        <f t="shared" si="18"/>
        <v>5.2631578947368425</v>
      </c>
      <c r="D127" s="113">
        <f t="shared" si="18"/>
        <v>4.3478260869565215</v>
      </c>
      <c r="E127" s="113">
        <f t="shared" si="18"/>
        <v>3.125</v>
      </c>
      <c r="F127" s="113">
        <f t="shared" si="18"/>
        <v>4</v>
      </c>
      <c r="G127" s="113">
        <f t="shared" si="18"/>
        <v>3.5087719298245612</v>
      </c>
      <c r="H127" s="113">
        <f t="shared" si="18"/>
        <v>0</v>
      </c>
      <c r="I127" s="113">
        <f t="shared" si="18"/>
        <v>2.9411764705882355</v>
      </c>
      <c r="J127" s="113">
        <f t="shared" si="18"/>
        <v>1.5384615384615385</v>
      </c>
      <c r="K127" s="113">
        <f t="shared" si="18"/>
        <v>0</v>
      </c>
      <c r="L127" s="113">
        <f t="shared" si="18"/>
        <v>2.9411764705882355</v>
      </c>
      <c r="M127" s="113">
        <f t="shared" si="18"/>
        <v>1.5384615384615385</v>
      </c>
      <c r="N127" s="113">
        <f t="shared" si="18"/>
        <v>0</v>
      </c>
      <c r="O127" s="113">
        <f t="shared" si="18"/>
        <v>0</v>
      </c>
      <c r="P127" s="113">
        <f t="shared" si="18"/>
        <v>0</v>
      </c>
      <c r="Q127" s="113">
        <f t="shared" si="18"/>
        <v>0</v>
      </c>
      <c r="R127" s="113">
        <f t="shared" si="18"/>
        <v>0</v>
      </c>
      <c r="S127" s="114">
        <f t="shared" si="18"/>
        <v>0</v>
      </c>
    </row>
    <row r="128" spans="1:19" s="68" customFormat="1" x14ac:dyDescent="0.3">
      <c r="A128" s="115" t="s">
        <v>26</v>
      </c>
      <c r="B128" s="116">
        <f t="shared" si="18"/>
        <v>55.555555555555557</v>
      </c>
      <c r="C128" s="116">
        <f t="shared" si="18"/>
        <v>68.421052631578945</v>
      </c>
      <c r="D128" s="116">
        <f t="shared" si="18"/>
        <v>60.869565217391305</v>
      </c>
      <c r="E128" s="116">
        <f t="shared" si="18"/>
        <v>53.125</v>
      </c>
      <c r="F128" s="116">
        <f t="shared" si="18"/>
        <v>76</v>
      </c>
      <c r="G128" s="116">
        <f t="shared" si="18"/>
        <v>63.157894736842103</v>
      </c>
      <c r="H128" s="116">
        <f t="shared" si="18"/>
        <v>58.064516129032256</v>
      </c>
      <c r="I128" s="116">
        <f t="shared" si="18"/>
        <v>64.705882352941174</v>
      </c>
      <c r="J128" s="116">
        <f t="shared" si="18"/>
        <v>61.53846153846154</v>
      </c>
      <c r="K128" s="116">
        <f t="shared" si="18"/>
        <v>58.064516129032256</v>
      </c>
      <c r="L128" s="116">
        <f t="shared" si="18"/>
        <v>64.705882352941174</v>
      </c>
      <c r="M128" s="116">
        <f t="shared" si="18"/>
        <v>61.53846153846154</v>
      </c>
      <c r="N128" s="116">
        <f t="shared" si="18"/>
        <v>58.064516129032256</v>
      </c>
      <c r="O128" s="116">
        <f t="shared" si="18"/>
        <v>60</v>
      </c>
      <c r="P128" s="116">
        <f t="shared" si="18"/>
        <v>59.090909090909093</v>
      </c>
      <c r="Q128" s="116">
        <f t="shared" si="18"/>
        <v>58.064516129032256</v>
      </c>
      <c r="R128" s="116">
        <f t="shared" si="18"/>
        <v>60</v>
      </c>
      <c r="S128" s="117">
        <f t="shared" si="18"/>
        <v>59.090909090909093</v>
      </c>
    </row>
    <row r="129" spans="1:19" s="68" customFormat="1" x14ac:dyDescent="0.3">
      <c r="A129" s="115" t="s">
        <v>27</v>
      </c>
      <c r="B129" s="116">
        <f t="shared" si="18"/>
        <v>40.74074074074074</v>
      </c>
      <c r="C129" s="116">
        <f t="shared" si="18"/>
        <v>26.315789473684209</v>
      </c>
      <c r="D129" s="116">
        <f t="shared" si="18"/>
        <v>34.782608695652172</v>
      </c>
      <c r="E129" s="116">
        <f t="shared" si="18"/>
        <v>43.75</v>
      </c>
      <c r="F129" s="116">
        <f t="shared" si="18"/>
        <v>20</v>
      </c>
      <c r="G129" s="116">
        <f t="shared" si="18"/>
        <v>33.333333333333336</v>
      </c>
      <c r="H129" s="116">
        <f t="shared" si="18"/>
        <v>41.935483870967744</v>
      </c>
      <c r="I129" s="116">
        <f t="shared" si="18"/>
        <v>32.352941176470587</v>
      </c>
      <c r="J129" s="116">
        <f t="shared" si="18"/>
        <v>36.92307692307692</v>
      </c>
      <c r="K129" s="116">
        <f t="shared" si="18"/>
        <v>41.935483870967744</v>
      </c>
      <c r="L129" s="116">
        <f t="shared" si="18"/>
        <v>32.352941176470587</v>
      </c>
      <c r="M129" s="116">
        <f t="shared" si="18"/>
        <v>36.92307692307692</v>
      </c>
      <c r="N129" s="116">
        <f t="shared" si="18"/>
        <v>41.935483870967744</v>
      </c>
      <c r="O129" s="116">
        <f t="shared" si="18"/>
        <v>40</v>
      </c>
      <c r="P129" s="116">
        <f t="shared" si="18"/>
        <v>40.909090909090907</v>
      </c>
      <c r="Q129" s="116">
        <f t="shared" si="18"/>
        <v>41.935483870967744</v>
      </c>
      <c r="R129" s="116">
        <f t="shared" si="18"/>
        <v>40</v>
      </c>
      <c r="S129" s="117">
        <f t="shared" si="18"/>
        <v>40.909090909090907</v>
      </c>
    </row>
    <row r="130" spans="1:19" s="68" customFormat="1" x14ac:dyDescent="0.3">
      <c r="A130" s="102" t="s">
        <v>54</v>
      </c>
      <c r="B130" s="116">
        <f>IFERROR(B117*100/B106,"")</f>
        <v>100</v>
      </c>
      <c r="C130" s="116">
        <f>IFERROR(C117*100/C106,"")</f>
        <v>100</v>
      </c>
      <c r="D130" s="116">
        <f t="shared" ref="D130:M130" si="19">IFERROR(D117*100/D106,"")</f>
        <v>100</v>
      </c>
      <c r="E130" s="116">
        <f t="shared" si="19"/>
        <v>100</v>
      </c>
      <c r="F130" s="116">
        <f>IFERROR(F117*100/F106,"")</f>
        <v>100</v>
      </c>
      <c r="G130" s="116">
        <f t="shared" si="19"/>
        <v>100</v>
      </c>
      <c r="H130" s="116">
        <f t="shared" si="19"/>
        <v>100</v>
      </c>
      <c r="I130" s="116">
        <f t="shared" si="19"/>
        <v>100</v>
      </c>
      <c r="J130" s="116">
        <f t="shared" si="19"/>
        <v>100</v>
      </c>
      <c r="K130" s="116">
        <f t="shared" si="19"/>
        <v>100</v>
      </c>
      <c r="L130" s="116">
        <f>IFERROR(L117*100/L106,"")</f>
        <v>100</v>
      </c>
      <c r="M130" s="116">
        <f t="shared" si="19"/>
        <v>100</v>
      </c>
      <c r="N130" s="116">
        <f t="shared" si="18"/>
        <v>100</v>
      </c>
      <c r="O130" s="116">
        <f t="shared" si="18"/>
        <v>100</v>
      </c>
      <c r="P130" s="116">
        <f t="shared" si="18"/>
        <v>100</v>
      </c>
      <c r="Q130" s="116">
        <f t="shared" si="18"/>
        <v>100</v>
      </c>
      <c r="R130" s="116">
        <f t="shared" si="18"/>
        <v>100</v>
      </c>
      <c r="S130" s="117">
        <f t="shared" si="18"/>
        <v>100</v>
      </c>
    </row>
    <row r="131" spans="1:19" s="68" customFormat="1" x14ac:dyDescent="0.3">
      <c r="A131" s="102" t="s">
        <v>72</v>
      </c>
      <c r="B131" s="116">
        <f t="shared" ref="B131:S131" si="20">IFERROR(B118*100/B117,"")</f>
        <v>37.037037037037038</v>
      </c>
      <c r="C131" s="116">
        <f t="shared" si="20"/>
        <v>63.157894736842103</v>
      </c>
      <c r="D131" s="116">
        <f t="shared" si="20"/>
        <v>47.826086956521742</v>
      </c>
      <c r="E131" s="116">
        <f t="shared" si="20"/>
        <v>43.75</v>
      </c>
      <c r="F131" s="116">
        <f t="shared" si="20"/>
        <v>72</v>
      </c>
      <c r="G131" s="116">
        <f t="shared" si="20"/>
        <v>56.140350877192979</v>
      </c>
      <c r="H131" s="116">
        <f t="shared" si="20"/>
        <v>38.70967741935484</v>
      </c>
      <c r="I131" s="116">
        <f t="shared" si="20"/>
        <v>58.823529411764703</v>
      </c>
      <c r="J131" s="116">
        <f t="shared" si="20"/>
        <v>49.230769230769234</v>
      </c>
      <c r="K131" s="116">
        <f t="shared" si="20"/>
        <v>38.70967741935484</v>
      </c>
      <c r="L131" s="116">
        <f t="shared" si="20"/>
        <v>55.882352941176471</v>
      </c>
      <c r="M131" s="116">
        <f t="shared" si="20"/>
        <v>47.692307692307693</v>
      </c>
      <c r="N131" s="116">
        <f t="shared" si="20"/>
        <v>38.70967741935484</v>
      </c>
      <c r="O131" s="116">
        <f t="shared" si="20"/>
        <v>60</v>
      </c>
      <c r="P131" s="116">
        <f t="shared" si="20"/>
        <v>50</v>
      </c>
      <c r="Q131" s="116">
        <f t="shared" si="20"/>
        <v>38.70967741935484</v>
      </c>
      <c r="R131" s="116">
        <f t="shared" si="20"/>
        <v>54.285714285714285</v>
      </c>
      <c r="S131" s="117">
        <f t="shared" si="20"/>
        <v>46.969696969696969</v>
      </c>
    </row>
    <row r="132" spans="1:19" s="68" customFormat="1" x14ac:dyDescent="0.3">
      <c r="A132" s="102" t="s">
        <v>73</v>
      </c>
      <c r="B132" s="116">
        <f t="shared" ref="B132:S132" si="21">IFERROR(B119*100/B116,"")</f>
        <v>100</v>
      </c>
      <c r="C132" s="116">
        <f t="shared" si="21"/>
        <v>100</v>
      </c>
      <c r="D132" s="116">
        <f>IFERROR(D119*100/D116,"")</f>
        <v>100</v>
      </c>
      <c r="E132" s="116">
        <f t="shared" si="21"/>
        <v>85.714285714285708</v>
      </c>
      <c r="F132" s="116">
        <f>IFERROR(F119*100/F116,"")</f>
        <v>100</v>
      </c>
      <c r="G132" s="116">
        <f t="shared" si="21"/>
        <v>89.473684210526315</v>
      </c>
      <c r="H132" s="116">
        <f t="shared" si="21"/>
        <v>100</v>
      </c>
      <c r="I132" s="116">
        <f t="shared" si="21"/>
        <v>100</v>
      </c>
      <c r="J132" s="116">
        <f t="shared" si="21"/>
        <v>100</v>
      </c>
      <c r="K132" s="116">
        <f t="shared" si="21"/>
        <v>100</v>
      </c>
      <c r="L132" s="116">
        <f>IFERROR(L119*100/L116,"")</f>
        <v>100</v>
      </c>
      <c r="M132" s="116">
        <f t="shared" si="21"/>
        <v>100</v>
      </c>
      <c r="N132" s="116">
        <f t="shared" si="21"/>
        <v>100</v>
      </c>
      <c r="O132" s="116">
        <f t="shared" si="21"/>
        <v>85.714285714285708</v>
      </c>
      <c r="P132" s="116">
        <f t="shared" si="21"/>
        <v>92.592592592592595</v>
      </c>
      <c r="Q132" s="116">
        <f t="shared" si="21"/>
        <v>100</v>
      </c>
      <c r="R132" s="116">
        <f t="shared" si="21"/>
        <v>100</v>
      </c>
      <c r="S132" s="117">
        <f t="shared" si="21"/>
        <v>100</v>
      </c>
    </row>
    <row r="133" spans="1:19" s="68" customFormat="1" x14ac:dyDescent="0.3">
      <c r="A133" s="115" t="s">
        <v>74</v>
      </c>
      <c r="B133" s="116">
        <f t="shared" ref="B133:M133" si="22">IFERROR(B120*100/B106,"")</f>
        <v>14.814814814814815</v>
      </c>
      <c r="C133" s="116">
        <f t="shared" si="22"/>
        <v>10.526315789473685</v>
      </c>
      <c r="D133" s="116">
        <f t="shared" si="22"/>
        <v>13.043478260869565</v>
      </c>
      <c r="E133" s="116">
        <f t="shared" si="22"/>
        <v>12.5</v>
      </c>
      <c r="F133" s="116">
        <f t="shared" si="22"/>
        <v>8</v>
      </c>
      <c r="G133" s="116">
        <f t="shared" si="22"/>
        <v>10.526315789473685</v>
      </c>
      <c r="H133" s="116">
        <f t="shared" si="22"/>
        <v>25.806451612903224</v>
      </c>
      <c r="I133" s="116">
        <f t="shared" si="22"/>
        <v>5.882352941176471</v>
      </c>
      <c r="J133" s="116">
        <f t="shared" si="22"/>
        <v>15.384615384615385</v>
      </c>
      <c r="K133" s="116">
        <f t="shared" si="22"/>
        <v>25.806451612903224</v>
      </c>
      <c r="L133" s="116">
        <f t="shared" si="22"/>
        <v>8.8235294117647065</v>
      </c>
      <c r="M133" s="116">
        <f t="shared" si="22"/>
        <v>16.923076923076923</v>
      </c>
      <c r="N133" s="116">
        <f t="shared" ref="N133:S135" si="23">IFERROR(N120*100/N$106,"")</f>
        <v>25.806451612903224</v>
      </c>
      <c r="O133" s="116">
        <f t="shared" si="23"/>
        <v>8.5714285714285712</v>
      </c>
      <c r="P133" s="116">
        <f t="shared" si="23"/>
        <v>16.666666666666668</v>
      </c>
      <c r="Q133" s="116">
        <f t="shared" si="23"/>
        <v>29.032258064516128</v>
      </c>
      <c r="R133" s="116">
        <f t="shared" si="23"/>
        <v>11.428571428571429</v>
      </c>
      <c r="S133" s="117">
        <f t="shared" si="23"/>
        <v>19.696969696969695</v>
      </c>
    </row>
    <row r="134" spans="1:19" s="68" customFormat="1" x14ac:dyDescent="0.3">
      <c r="A134" s="115" t="s">
        <v>75</v>
      </c>
      <c r="B134" s="116">
        <f t="shared" ref="B134:M135" si="24">IFERROR(B121*100/B$106,"")</f>
        <v>44.444444444444443</v>
      </c>
      <c r="C134" s="116">
        <f t="shared" si="24"/>
        <v>57.89473684210526</v>
      </c>
      <c r="D134" s="116">
        <f t="shared" si="24"/>
        <v>50</v>
      </c>
      <c r="E134" s="116">
        <f t="shared" si="24"/>
        <v>46.875</v>
      </c>
      <c r="F134" s="116">
        <f t="shared" si="24"/>
        <v>64</v>
      </c>
      <c r="G134" s="116">
        <f t="shared" si="24"/>
        <v>54.385964912280699</v>
      </c>
      <c r="H134" s="116">
        <f t="shared" si="24"/>
        <v>70.967741935483872</v>
      </c>
      <c r="I134" s="116">
        <f t="shared" si="24"/>
        <v>64.705882352941174</v>
      </c>
      <c r="J134" s="116">
        <f t="shared" si="24"/>
        <v>67.692307692307693</v>
      </c>
      <c r="K134" s="116">
        <f t="shared" si="24"/>
        <v>70.967741935483872</v>
      </c>
      <c r="L134" s="116">
        <f t="shared" si="24"/>
        <v>73.529411764705884</v>
      </c>
      <c r="M134" s="116">
        <f t="shared" si="24"/>
        <v>72.307692307692307</v>
      </c>
      <c r="N134" s="116">
        <f t="shared" si="23"/>
        <v>74.193548387096769</v>
      </c>
      <c r="O134" s="116">
        <f t="shared" si="23"/>
        <v>71.428571428571431</v>
      </c>
      <c r="P134" s="116">
        <f t="shared" si="23"/>
        <v>72.727272727272734</v>
      </c>
      <c r="Q134" s="116">
        <f t="shared" si="23"/>
        <v>74.193548387096769</v>
      </c>
      <c r="R134" s="116">
        <f t="shared" si="23"/>
        <v>77.142857142857139</v>
      </c>
      <c r="S134" s="117">
        <f t="shared" si="23"/>
        <v>75.757575757575751</v>
      </c>
    </row>
    <row r="135" spans="1:19" s="68" customFormat="1" x14ac:dyDescent="0.3">
      <c r="A135" s="102" t="s">
        <v>76</v>
      </c>
      <c r="B135" s="116">
        <f t="shared" si="24"/>
        <v>77.777777777777771</v>
      </c>
      <c r="C135" s="116">
        <f>IFERROR(C122*100/C$106,"")</f>
        <v>100</v>
      </c>
      <c r="D135" s="116">
        <f t="shared" si="24"/>
        <v>86.956521739130437</v>
      </c>
      <c r="E135" s="116">
        <f t="shared" si="24"/>
        <v>71.875</v>
      </c>
      <c r="F135" s="116">
        <f>IFERROR(F122*100/F$106,"")</f>
        <v>100</v>
      </c>
      <c r="G135" s="116">
        <f t="shared" si="24"/>
        <v>84.21052631578948</v>
      </c>
      <c r="H135" s="116">
        <f t="shared" si="24"/>
        <v>100</v>
      </c>
      <c r="I135" s="116">
        <f t="shared" si="24"/>
        <v>100</v>
      </c>
      <c r="J135" s="116">
        <f t="shared" si="24"/>
        <v>100</v>
      </c>
      <c r="K135" s="116">
        <f t="shared" si="24"/>
        <v>100</v>
      </c>
      <c r="L135" s="116">
        <f t="shared" si="24"/>
        <v>100</v>
      </c>
      <c r="M135" s="116">
        <f t="shared" si="24"/>
        <v>100</v>
      </c>
      <c r="N135" s="116">
        <f t="shared" si="23"/>
        <v>100</v>
      </c>
      <c r="O135" s="116">
        <f t="shared" si="23"/>
        <v>100</v>
      </c>
      <c r="P135" s="116">
        <f t="shared" si="23"/>
        <v>100</v>
      </c>
      <c r="Q135" s="116">
        <f t="shared" si="23"/>
        <v>100</v>
      </c>
      <c r="R135" s="116">
        <f t="shared" si="23"/>
        <v>100</v>
      </c>
      <c r="S135" s="117">
        <f t="shared" si="23"/>
        <v>100</v>
      </c>
    </row>
    <row r="136" spans="1:19" s="68" customFormat="1" ht="33" x14ac:dyDescent="0.3">
      <c r="A136" s="105" t="s">
        <v>77</v>
      </c>
      <c r="B136" s="118">
        <f t="shared" ref="B136:M136" si="25">IFERROR(B123*100/B$108,"")</f>
        <v>51.366120218579233</v>
      </c>
      <c r="C136" s="118">
        <f t="shared" si="25"/>
        <v>58.959537572254334</v>
      </c>
      <c r="D136" s="118">
        <f t="shared" si="25"/>
        <v>55.056179775280896</v>
      </c>
      <c r="E136" s="118">
        <f t="shared" si="25"/>
        <v>54.285714285714285</v>
      </c>
      <c r="F136" s="118">
        <f t="shared" si="25"/>
        <v>63.855421686746986</v>
      </c>
      <c r="G136" s="118">
        <f t="shared" si="25"/>
        <v>58.944281524926687</v>
      </c>
      <c r="H136" s="118">
        <f t="shared" si="25"/>
        <v>29.901960784313726</v>
      </c>
      <c r="I136" s="118">
        <f t="shared" si="25"/>
        <v>41.326530612244895</v>
      </c>
      <c r="J136" s="118">
        <f t="shared" si="25"/>
        <v>35.5</v>
      </c>
      <c r="K136" s="118">
        <f t="shared" si="25"/>
        <v>31.372549019607842</v>
      </c>
      <c r="L136" s="118">
        <f t="shared" si="25"/>
        <v>42.424242424242422</v>
      </c>
      <c r="M136" s="118">
        <f t="shared" si="25"/>
        <v>36.815920398009951</v>
      </c>
      <c r="N136" s="118">
        <f t="shared" ref="N136:S136" si="26">IFERROR(N123*100/N108,"")</f>
        <v>32.524271844660191</v>
      </c>
      <c r="O136" s="118">
        <f t="shared" si="26"/>
        <v>43.28358208955224</v>
      </c>
      <c r="P136" s="118">
        <f t="shared" si="26"/>
        <v>37.837837837837839</v>
      </c>
      <c r="Q136" s="118">
        <f t="shared" si="26"/>
        <v>33.653846153846153</v>
      </c>
      <c r="R136" s="118">
        <f t="shared" si="26"/>
        <v>44.117647058823529</v>
      </c>
      <c r="S136" s="119">
        <f t="shared" si="26"/>
        <v>38.834951456310677</v>
      </c>
    </row>
    <row r="137" spans="1:19" s="68" customFormat="1" x14ac:dyDescent="0.3">
      <c r="A137" s="120" t="s">
        <v>50</v>
      </c>
    </row>
    <row r="138" spans="1:19" x14ac:dyDescent="0.3">
      <c r="A138" s="120"/>
    </row>
    <row r="139" spans="1:19" x14ac:dyDescent="0.3">
      <c r="A139" s="349" t="s">
        <v>82</v>
      </c>
      <c r="B139" s="350"/>
      <c r="C139" s="350"/>
      <c r="D139" s="350"/>
      <c r="E139" s="350"/>
      <c r="F139" s="350"/>
      <c r="G139" s="350"/>
      <c r="H139" s="350"/>
      <c r="I139" s="350"/>
      <c r="J139" s="350"/>
      <c r="K139" s="350"/>
      <c r="L139" s="350"/>
      <c r="M139" s="351"/>
    </row>
    <row r="140" spans="1:19" x14ac:dyDescent="0.3">
      <c r="A140" s="352" t="s">
        <v>83</v>
      </c>
      <c r="B140" s="353">
        <v>2013</v>
      </c>
      <c r="C140" s="354"/>
      <c r="D140" s="353">
        <v>2014</v>
      </c>
      <c r="E140" s="354"/>
      <c r="F140" s="355">
        <v>2015</v>
      </c>
      <c r="G140" s="356"/>
      <c r="H140" s="355">
        <v>2016</v>
      </c>
      <c r="I140" s="356"/>
      <c r="J140" s="353">
        <v>2017</v>
      </c>
      <c r="K140" s="354"/>
      <c r="L140" s="353">
        <v>2018</v>
      </c>
      <c r="M140" s="354"/>
    </row>
    <row r="141" spans="1:19" x14ac:dyDescent="0.3">
      <c r="A141" s="352"/>
      <c r="B141" s="121" t="s">
        <v>84</v>
      </c>
      <c r="C141" s="121" t="s">
        <v>85</v>
      </c>
      <c r="D141" s="121" t="s">
        <v>84</v>
      </c>
      <c r="E141" s="121" t="s">
        <v>85</v>
      </c>
      <c r="F141" s="121" t="s">
        <v>84</v>
      </c>
      <c r="G141" s="121" t="s">
        <v>85</v>
      </c>
      <c r="H141" s="121" t="s">
        <v>84</v>
      </c>
      <c r="I141" s="121" t="s">
        <v>85</v>
      </c>
      <c r="J141" s="121" t="s">
        <v>84</v>
      </c>
      <c r="K141" s="121" t="s">
        <v>85</v>
      </c>
      <c r="L141" s="121" t="s">
        <v>84</v>
      </c>
      <c r="M141" s="121" t="s">
        <v>85</v>
      </c>
    </row>
    <row r="142" spans="1:19" ht="33" x14ac:dyDescent="0.3">
      <c r="A142" s="112" t="s">
        <v>86</v>
      </c>
      <c r="B142" s="122">
        <v>9</v>
      </c>
      <c r="C142" s="255">
        <f>IF(B142=0,"",B142*100/N83)</f>
        <v>32.142857142857146</v>
      </c>
      <c r="D142" s="122">
        <v>9</v>
      </c>
      <c r="E142" s="255">
        <f>IF(D142=0,"",D142*100/O83)</f>
        <v>25</v>
      </c>
      <c r="F142" s="253">
        <v>9</v>
      </c>
      <c r="G142" s="255">
        <f>IF(F142=0,"",F142*100/P83)</f>
        <v>25</v>
      </c>
      <c r="H142" s="122">
        <v>9</v>
      </c>
      <c r="I142" s="255">
        <f>IF(H142=0,"",H142*100/Q83)</f>
        <v>25</v>
      </c>
      <c r="J142" s="122">
        <v>9</v>
      </c>
      <c r="K142" s="255">
        <f>IF(J142=0,"",J142*100/R83)</f>
        <v>25</v>
      </c>
      <c r="L142" s="122">
        <v>9</v>
      </c>
      <c r="M142" s="258">
        <f>IF(L142=0,"",L142*100/S83)</f>
        <v>25</v>
      </c>
    </row>
    <row r="143" spans="1:19" x14ac:dyDescent="0.3">
      <c r="A143" s="123" t="s">
        <v>87</v>
      </c>
      <c r="B143" s="124">
        <v>23</v>
      </c>
      <c r="C143" s="256">
        <f>IF(B143=0,"",B143*100/N83)</f>
        <v>82.142857142857139</v>
      </c>
      <c r="D143" s="124">
        <v>23</v>
      </c>
      <c r="E143" s="256">
        <f>IF(D143=0,"",D143*100/O83)</f>
        <v>63.888888888888886</v>
      </c>
      <c r="F143" s="254">
        <v>27</v>
      </c>
      <c r="G143" s="257">
        <f>IF(F143=0,"",F143*100/$P$83)</f>
        <v>75</v>
      </c>
      <c r="H143" s="124">
        <v>27</v>
      </c>
      <c r="I143" s="257">
        <f>IF(H143=0,"",H143*100/$Q$83)</f>
        <v>75</v>
      </c>
      <c r="J143" s="124">
        <v>27</v>
      </c>
      <c r="K143" s="257">
        <f>IF(J143=0,"",J143*100/$R$83)</f>
        <v>75</v>
      </c>
      <c r="L143" s="124">
        <v>27</v>
      </c>
      <c r="M143" s="259">
        <f>IF(L143=0,"",L143*100/$S$83)</f>
        <v>75</v>
      </c>
    </row>
    <row r="144" spans="1:19" x14ac:dyDescent="0.3">
      <c r="A144" s="125" t="s">
        <v>88</v>
      </c>
      <c r="B144" s="124">
        <v>8</v>
      </c>
      <c r="C144" s="256">
        <f>IF(B144=0,"",B144*100/N83)</f>
        <v>28.571428571428573</v>
      </c>
      <c r="D144" s="251">
        <v>5</v>
      </c>
      <c r="E144" s="256">
        <f>IF(D144=0,"",D144*100/O83)</f>
        <v>13.888888888888889</v>
      </c>
      <c r="F144" s="251">
        <v>3</v>
      </c>
      <c r="G144" s="127">
        <f>IF(F144=0,"",F144*100/$P$83)</f>
        <v>8.3333333333333339</v>
      </c>
      <c r="H144" s="250">
        <v>7</v>
      </c>
      <c r="I144" s="127">
        <f>IF(H144=0,"",H144*100/$Q$83)</f>
        <v>19.444444444444443</v>
      </c>
      <c r="J144" s="250">
        <v>7</v>
      </c>
      <c r="K144" s="127">
        <f>IF(J144=0,"",J144*100/$R$83)</f>
        <v>19.444444444444443</v>
      </c>
      <c r="L144" s="250">
        <v>7</v>
      </c>
      <c r="M144" s="128">
        <f>IF(L144=0,"",L144*100/$S$83)</f>
        <v>19.444444444444443</v>
      </c>
    </row>
    <row r="145" spans="1:15" x14ac:dyDescent="0.3">
      <c r="A145" s="115" t="s">
        <v>89</v>
      </c>
      <c r="B145" s="250">
        <v>21</v>
      </c>
      <c r="C145" s="127">
        <f>IF(B145=0,"",B145*100/(B53+H53))</f>
        <v>91.304347826086953</v>
      </c>
      <c r="D145" s="252">
        <v>21</v>
      </c>
      <c r="E145" s="127">
        <f>IF(D145=0,"",D145*100/(C53+I53))</f>
        <v>77.777777777777771</v>
      </c>
      <c r="F145" s="252">
        <v>21</v>
      </c>
      <c r="G145" s="127">
        <f>IF(F145=0,"",F145*100/(D53+J53))</f>
        <v>77.777777777777771</v>
      </c>
      <c r="H145" s="250">
        <v>21</v>
      </c>
      <c r="I145" s="127">
        <f>IF(H145=0,"",H145*100/(E53+K53))</f>
        <v>77.777777777777771</v>
      </c>
      <c r="J145" s="250">
        <v>21</v>
      </c>
      <c r="K145" s="127">
        <f>IF(J145=0,"",J145*100/(F53+L53))</f>
        <v>77.777777777777771</v>
      </c>
      <c r="L145" s="250">
        <v>21</v>
      </c>
      <c r="M145" s="128">
        <f>IF(L145=0,"",L145*100/(G53+M53))</f>
        <v>77.777777777777771</v>
      </c>
    </row>
    <row r="146" spans="1:15" x14ac:dyDescent="0.3">
      <c r="A146" s="129" t="s">
        <v>90</v>
      </c>
      <c r="B146" s="250">
        <v>21</v>
      </c>
      <c r="C146" s="127">
        <f>IF(B146=0,"",B146*100/(B53+H53))</f>
        <v>91.304347826086953</v>
      </c>
      <c r="D146" s="252">
        <v>21</v>
      </c>
      <c r="E146" s="127">
        <f>IF(D146=0,"",D146*100/(C53+I53))</f>
        <v>77.777777777777771</v>
      </c>
      <c r="F146" s="252">
        <v>21</v>
      </c>
      <c r="G146" s="127">
        <f>IF(F146=0,"",F146*100/(D53+J53))</f>
        <v>77.777777777777771</v>
      </c>
      <c r="H146" s="250">
        <v>21</v>
      </c>
      <c r="I146" s="127">
        <f>IF(H146=0,"",H146*100/(E53+K53))</f>
        <v>77.777777777777771</v>
      </c>
      <c r="J146" s="250">
        <v>21</v>
      </c>
      <c r="K146" s="127">
        <f>IF(J146=0,"",J146*100/(F53+L53))</f>
        <v>77.777777777777771</v>
      </c>
      <c r="L146" s="250">
        <v>21</v>
      </c>
      <c r="M146" s="128">
        <f>IF(L146=0,"",L146*100/(G53+M53))</f>
        <v>77.777777777777771</v>
      </c>
    </row>
    <row r="147" spans="1:15" x14ac:dyDescent="0.3">
      <c r="A147" s="129" t="s">
        <v>91</v>
      </c>
      <c r="B147" s="250">
        <v>0</v>
      </c>
      <c r="C147" s="127" t="str">
        <f>IF(B147=0,"",B147*100/(B53+H53))</f>
        <v/>
      </c>
      <c r="D147" s="251">
        <v>0</v>
      </c>
      <c r="E147" s="127" t="str">
        <f>IF(D147=0,"",D147*100/(C53+I53))</f>
        <v/>
      </c>
      <c r="F147" s="251">
        <v>0</v>
      </c>
      <c r="G147" s="127" t="str">
        <f>IF(F147=0,"",F147*100/(D53+J53))</f>
        <v/>
      </c>
      <c r="H147" s="250">
        <v>0</v>
      </c>
      <c r="I147" s="127" t="str">
        <f>IF(H147=0,"",H147*100/(E53+K53))</f>
        <v/>
      </c>
      <c r="J147" s="250">
        <v>0</v>
      </c>
      <c r="K147" s="127" t="str">
        <f>IF(J147=0,"",J147*100/(F53+L53))</f>
        <v/>
      </c>
      <c r="L147" s="250">
        <v>0</v>
      </c>
      <c r="M147" s="128" t="str">
        <f>IF(L147=0,"",L147*100/(G53+M53))</f>
        <v/>
      </c>
    </row>
    <row r="148" spans="1:15" x14ac:dyDescent="0.3">
      <c r="A148" s="129" t="s">
        <v>92</v>
      </c>
      <c r="B148" s="250">
        <v>0</v>
      </c>
      <c r="C148" s="127" t="str">
        <f>IF(B148=0,"",B148*100/(B53+H53))</f>
        <v/>
      </c>
      <c r="D148" s="251">
        <v>0</v>
      </c>
      <c r="E148" s="127" t="str">
        <f>IF(D148=0,"",D148*100/(C53+I53))</f>
        <v/>
      </c>
      <c r="F148" s="251">
        <v>0</v>
      </c>
      <c r="G148" s="127" t="str">
        <f>IF(F148=0,"",F148*100/(D53+J53))</f>
        <v/>
      </c>
      <c r="H148" s="250">
        <v>0</v>
      </c>
      <c r="I148" s="127" t="str">
        <f>IF(H148=0,"",H148*100/(E53+K53))</f>
        <v/>
      </c>
      <c r="J148" s="250">
        <v>0</v>
      </c>
      <c r="K148" s="127" t="str">
        <f>IF(J148=0,"",J148*100/(F53+L53))</f>
        <v/>
      </c>
      <c r="L148" s="250">
        <v>0</v>
      </c>
      <c r="M148" s="128" t="str">
        <f>IF(L148=0,"",L148*100/(G53+M53))</f>
        <v/>
      </c>
    </row>
    <row r="149" spans="1:15" x14ac:dyDescent="0.3">
      <c r="A149" s="130" t="s">
        <v>93</v>
      </c>
      <c r="B149" s="250">
        <v>6</v>
      </c>
      <c r="C149" s="127">
        <f>IF(B149=0,"",B149*100/(B53+H53))</f>
        <v>26.086956521739129</v>
      </c>
      <c r="D149" s="251">
        <v>6</v>
      </c>
      <c r="E149" s="127">
        <f>IF(D149=0,"",D149*100/(C53+I53))</f>
        <v>22.222222222222221</v>
      </c>
      <c r="F149" s="251">
        <v>11</v>
      </c>
      <c r="G149" s="127">
        <f>IF(F149=0,"",F149*100/(D53+J53))</f>
        <v>40.74074074074074</v>
      </c>
      <c r="H149" s="250">
        <v>11</v>
      </c>
      <c r="I149" s="127">
        <f>IF(H149=0,"",H149*100/(E53+K53))</f>
        <v>40.74074074074074</v>
      </c>
      <c r="J149" s="250">
        <v>12</v>
      </c>
      <c r="K149" s="127">
        <f>IF(J149=0,"",J149*100/(F53+L53))</f>
        <v>44.444444444444443</v>
      </c>
      <c r="L149" s="250">
        <v>12</v>
      </c>
      <c r="M149" s="128">
        <f>IF(L149=0,"",L149*100/(G53+M53))</f>
        <v>44.444444444444443</v>
      </c>
    </row>
    <row r="150" spans="1:15" x14ac:dyDescent="0.3">
      <c r="A150" s="131" t="s">
        <v>94</v>
      </c>
      <c r="B150" s="250">
        <v>21</v>
      </c>
      <c r="C150" s="127">
        <f>IF(B150=0,"",B150*100/(B53+H53))</f>
        <v>91.304347826086953</v>
      </c>
      <c r="D150" s="251">
        <v>21</v>
      </c>
      <c r="E150" s="127">
        <f>IF(D150=0,"",D150*100/(C53+I53))</f>
        <v>77.777777777777771</v>
      </c>
      <c r="F150" s="251">
        <v>21</v>
      </c>
      <c r="G150" s="127">
        <f>IF(F150=0,"",F150*100/(D53+J53))</f>
        <v>77.777777777777771</v>
      </c>
      <c r="H150" s="250">
        <v>21</v>
      </c>
      <c r="I150" s="127">
        <f>IF(H150=0,"",H150*100/(E53+K53))</f>
        <v>77.777777777777771</v>
      </c>
      <c r="J150" s="250">
        <v>21</v>
      </c>
      <c r="K150" s="127">
        <f>IF(J150=0,"",J150*100/(F53+L53))</f>
        <v>77.777777777777771</v>
      </c>
      <c r="L150" s="250">
        <v>21</v>
      </c>
      <c r="M150" s="128">
        <f>IF(L150=0,"",L150*100/(G53+M53))</f>
        <v>77.777777777777771</v>
      </c>
    </row>
    <row r="151" spans="1:15" ht="33" x14ac:dyDescent="0.3">
      <c r="A151" s="115" t="s">
        <v>95</v>
      </c>
      <c r="B151" s="250">
        <v>1</v>
      </c>
      <c r="C151" s="127">
        <f>IFERROR(B151*100/B153,"")</f>
        <v>100</v>
      </c>
      <c r="D151" s="251">
        <v>1</v>
      </c>
      <c r="E151" s="127">
        <f>IFERROR(D151*100/D153,"")</f>
        <v>100</v>
      </c>
      <c r="F151" s="251">
        <v>1</v>
      </c>
      <c r="G151" s="127">
        <f>IFERROR(F151*100/F153,"")</f>
        <v>100</v>
      </c>
      <c r="H151" s="250">
        <v>1</v>
      </c>
      <c r="I151" s="127">
        <f>IFERROR(H151*100/H153,"")</f>
        <v>100</v>
      </c>
      <c r="J151" s="250">
        <v>1</v>
      </c>
      <c r="K151" s="127">
        <f>IFERROR(J151*100/J153,"")</f>
        <v>100</v>
      </c>
      <c r="L151" s="250">
        <v>1</v>
      </c>
      <c r="M151" s="128">
        <f>IFERROR(L151*100/L153,"")</f>
        <v>100</v>
      </c>
    </row>
    <row r="152" spans="1:15" ht="33" x14ac:dyDescent="0.3">
      <c r="A152" s="115" t="s">
        <v>96</v>
      </c>
      <c r="B152" s="250">
        <v>0</v>
      </c>
      <c r="C152" s="127">
        <f>IFERROR(B152*100/B153,"")</f>
        <v>0</v>
      </c>
      <c r="D152" s="251">
        <v>0</v>
      </c>
      <c r="E152" s="127">
        <f>IFERROR(D152*100/D153,"")</f>
        <v>0</v>
      </c>
      <c r="F152" s="251">
        <v>0</v>
      </c>
      <c r="G152" s="127">
        <f>IFERROR(F152*100/F153,"")</f>
        <v>0</v>
      </c>
      <c r="H152" s="250">
        <v>0</v>
      </c>
      <c r="I152" s="127">
        <f>IFERROR(H152*100/H153,"")</f>
        <v>0</v>
      </c>
      <c r="J152" s="250">
        <v>0</v>
      </c>
      <c r="K152" s="127">
        <f>IFERROR(J152*100/J153,"")</f>
        <v>0</v>
      </c>
      <c r="L152" s="250">
        <v>0</v>
      </c>
      <c r="M152" s="128">
        <f>IFERROR(L152*100/L153,"")</f>
        <v>0</v>
      </c>
    </row>
    <row r="153" spans="1:15" ht="33" x14ac:dyDescent="0.3">
      <c r="A153" s="132" t="s">
        <v>97</v>
      </c>
      <c r="B153" s="133">
        <f>SUM(B151:B152)</f>
        <v>1</v>
      </c>
      <c r="C153" s="134">
        <f>IFERROR(B153*100/($N$77+$B$83+$H$83),"")</f>
        <v>33.333333333333336</v>
      </c>
      <c r="D153" s="133">
        <f>SUM(D151:D152)</f>
        <v>1</v>
      </c>
      <c r="E153" s="134">
        <f>IFERROR(D153*100/($O$77+$C$83+$I$83),"")</f>
        <v>33.333333333333336</v>
      </c>
      <c r="F153" s="133">
        <f>SUM(F151:F152)</f>
        <v>1</v>
      </c>
      <c r="G153" s="134">
        <f>IFERROR(F153*100/($P$77+$D$83+$J$83),"")</f>
        <v>33.333333333333336</v>
      </c>
      <c r="H153" s="133">
        <f>SUM(H151:H152)</f>
        <v>1</v>
      </c>
      <c r="I153" s="134">
        <f>IFERROR(H153*100/($Q$77+$E$83+$K$83),"")</f>
        <v>33.333333333333336</v>
      </c>
      <c r="J153" s="133">
        <f>SUM(J151:J152)</f>
        <v>1</v>
      </c>
      <c r="K153" s="135">
        <f>IFERROR(J153*100/($R$77+$F$83+$L$83),"")</f>
        <v>33.333333333333336</v>
      </c>
      <c r="L153" s="133">
        <f>SUM(L151:L152)</f>
        <v>1</v>
      </c>
      <c r="M153" s="136">
        <f>IFERROR(L153*100/($S$77+$G$83+$M$83),"")</f>
        <v>33.333333333333336</v>
      </c>
    </row>
    <row r="155" spans="1:15" x14ac:dyDescent="0.3">
      <c r="A155" s="348"/>
      <c r="B155" s="348"/>
      <c r="C155" s="348"/>
      <c r="D155" s="348"/>
      <c r="E155" s="348"/>
      <c r="F155" s="348"/>
      <c r="G155" s="348"/>
      <c r="H155" s="348"/>
      <c r="I155" s="348"/>
      <c r="J155" s="348"/>
      <c r="K155" s="348"/>
      <c r="L155" s="348"/>
      <c r="M155" s="348"/>
      <c r="N155" s="348"/>
      <c r="O155" s="348"/>
    </row>
    <row r="156" spans="1:15" s="68" customFormat="1" x14ac:dyDescent="0.2">
      <c r="A156" s="316" t="s">
        <v>98</v>
      </c>
      <c r="B156" s="316">
        <v>2013</v>
      </c>
      <c r="C156" s="316"/>
      <c r="D156" s="316">
        <v>2014</v>
      </c>
      <c r="E156" s="316"/>
      <c r="F156" s="316">
        <v>2015</v>
      </c>
      <c r="G156" s="316"/>
      <c r="H156" s="316">
        <v>2016</v>
      </c>
      <c r="I156" s="316"/>
      <c r="J156" s="316">
        <v>2017</v>
      </c>
      <c r="K156" s="316"/>
      <c r="L156" s="316">
        <v>2018</v>
      </c>
      <c r="M156" s="316"/>
    </row>
    <row r="157" spans="1:15" s="68" customFormat="1" x14ac:dyDescent="0.3">
      <c r="A157" s="316"/>
      <c r="B157" s="137" t="s">
        <v>99</v>
      </c>
      <c r="C157" s="137" t="s">
        <v>85</v>
      </c>
      <c r="D157" s="137" t="s">
        <v>99</v>
      </c>
      <c r="E157" s="137" t="s">
        <v>85</v>
      </c>
      <c r="F157" s="137" t="s">
        <v>99</v>
      </c>
      <c r="G157" s="137" t="s">
        <v>85</v>
      </c>
      <c r="H157" s="137" t="s">
        <v>99</v>
      </c>
      <c r="I157" s="137" t="s">
        <v>85</v>
      </c>
      <c r="J157" s="137" t="s">
        <v>99</v>
      </c>
      <c r="K157" s="137" t="s">
        <v>85</v>
      </c>
      <c r="L157" s="137" t="s">
        <v>99</v>
      </c>
      <c r="M157" s="137" t="s">
        <v>85</v>
      </c>
    </row>
    <row r="158" spans="1:15" s="68" customFormat="1" x14ac:dyDescent="0.2">
      <c r="A158" s="138" t="s">
        <v>100</v>
      </c>
      <c r="B158" s="139">
        <v>21</v>
      </c>
      <c r="C158" s="260">
        <f>IF(B158=0,"",B158*100/(B53+H53))</f>
        <v>91.304347826086953</v>
      </c>
      <c r="D158" s="139">
        <v>21</v>
      </c>
      <c r="E158" s="260">
        <f>IF(D158=0,"",D158*100/(C53+I53))</f>
        <v>77.777777777777771</v>
      </c>
      <c r="F158" s="139">
        <v>21</v>
      </c>
      <c r="G158" s="260">
        <f>IF(F158=0,"",F158*100/(D53+J53))</f>
        <v>77.777777777777771</v>
      </c>
      <c r="H158" s="139">
        <v>21</v>
      </c>
      <c r="I158" s="260">
        <f>IF(H158=0,"",H158*100/(E53+K53))</f>
        <v>77.777777777777771</v>
      </c>
      <c r="J158" s="139">
        <v>21</v>
      </c>
      <c r="K158" s="260">
        <f>IF(J158=0,"",J158*100/(F53+L53))</f>
        <v>77.777777777777771</v>
      </c>
      <c r="L158" s="139">
        <v>21</v>
      </c>
      <c r="M158" s="260">
        <f>IF(L158=0,"",L158*100/(G53+M53))</f>
        <v>77.777777777777771</v>
      </c>
    </row>
    <row r="159" spans="1:15" s="68" customFormat="1" ht="33" x14ac:dyDescent="0.2">
      <c r="A159" s="140" t="s">
        <v>101</v>
      </c>
      <c r="B159" s="141"/>
      <c r="C159" s="261">
        <f>IFERROR(B159*100/B161,"")</f>
        <v>0</v>
      </c>
      <c r="D159" s="141"/>
      <c r="E159" s="261">
        <f>IFERROR(D159*100/D161,"")</f>
        <v>0</v>
      </c>
      <c r="F159" s="141"/>
      <c r="G159" s="261">
        <f>IFERROR(F159*100/F161,"")</f>
        <v>0</v>
      </c>
      <c r="H159" s="141"/>
      <c r="I159" s="261">
        <f>IFERROR(H159*100/H161,"")</f>
        <v>0</v>
      </c>
      <c r="J159" s="141"/>
      <c r="K159" s="261">
        <f>IFERROR(J159*100/J161,"")</f>
        <v>0</v>
      </c>
      <c r="L159" s="141"/>
      <c r="M159" s="262">
        <f>IFERROR(L159*100/L161,"")</f>
        <v>0</v>
      </c>
    </row>
    <row r="160" spans="1:15" s="68" customFormat="1" ht="33" x14ac:dyDescent="0.2">
      <c r="A160" s="140" t="s">
        <v>102</v>
      </c>
      <c r="B160" s="141">
        <v>33</v>
      </c>
      <c r="C160" s="261">
        <f>IFERROR(B160*100/B161,"")</f>
        <v>100</v>
      </c>
      <c r="D160" s="141">
        <v>19</v>
      </c>
      <c r="E160" s="261">
        <f>IFERROR(D160*100/D161,"")</f>
        <v>100</v>
      </c>
      <c r="F160" s="141">
        <v>14</v>
      </c>
      <c r="G160" s="261">
        <f>IFERROR(F160*100/F161,"")</f>
        <v>100</v>
      </c>
      <c r="H160" s="141">
        <v>14</v>
      </c>
      <c r="I160" s="261">
        <f>IFERROR(H160*100/H161,"")</f>
        <v>100</v>
      </c>
      <c r="J160" s="141">
        <v>14</v>
      </c>
      <c r="K160" s="261">
        <f>IFERROR(J160*100/J161,"")</f>
        <v>100</v>
      </c>
      <c r="L160" s="141">
        <v>14</v>
      </c>
      <c r="M160" s="262">
        <f>IFERROR(L160*100/L161,"")</f>
        <v>100</v>
      </c>
    </row>
    <row r="161" spans="1:31" s="68" customFormat="1" ht="33" x14ac:dyDescent="0.2">
      <c r="A161" s="132" t="s">
        <v>103</v>
      </c>
      <c r="B161" s="142">
        <f>SUM(B159:B160)</f>
        <v>33</v>
      </c>
      <c r="C161" s="263">
        <f>IFERROR(B161*100/($N$78+$B$84+$H$84),"")</f>
        <v>61.111111111111114</v>
      </c>
      <c r="D161" s="142">
        <f>SUM(D159:D160)</f>
        <v>19</v>
      </c>
      <c r="E161" s="263">
        <f>IFERROR(D161*100/($O$78+$C$84+$I$84),"")</f>
        <v>105.55555555555556</v>
      </c>
      <c r="F161" s="142">
        <f>SUM(F159:F160)</f>
        <v>14</v>
      </c>
      <c r="G161" s="263">
        <f>IFERROR(F161*100/($P$78+$D$84+$J$84),"")</f>
        <v>77.777777777777771</v>
      </c>
      <c r="H161" s="142">
        <f>SUM(H159:H160)</f>
        <v>14</v>
      </c>
      <c r="I161" s="263">
        <f>IFERROR(H161*100/($Q$78+$E$84+$K$84),"")</f>
        <v>77.777777777777771</v>
      </c>
      <c r="J161" s="142">
        <f>SUM(J159:J160)</f>
        <v>14</v>
      </c>
      <c r="K161" s="263">
        <f>IFERROR(J161*100/($R$78+$F$84+$L$84),"")</f>
        <v>77.777777777777771</v>
      </c>
      <c r="L161" s="142">
        <f>SUM(L159:L160)</f>
        <v>14</v>
      </c>
      <c r="M161" s="264">
        <f>IFERROR(L161*100/($S$78+$G$84+$M$84),"")</f>
        <v>77.777777777777771</v>
      </c>
    </row>
    <row r="162" spans="1:31" s="68" customFormat="1" x14ac:dyDescent="0.2">
      <c r="A162" s="359" t="s">
        <v>104</v>
      </c>
      <c r="B162" s="360"/>
      <c r="C162" s="360"/>
      <c r="D162" s="360"/>
      <c r="E162" s="360"/>
      <c r="F162" s="360"/>
      <c r="G162" s="360"/>
      <c r="H162" s="360"/>
      <c r="I162" s="360"/>
      <c r="J162" s="360"/>
      <c r="K162" s="360"/>
      <c r="L162" s="360"/>
      <c r="M162" s="360"/>
      <c r="N162" s="360"/>
      <c r="O162" s="360"/>
      <c r="P162" s="360"/>
      <c r="Q162" s="360"/>
      <c r="R162" s="360"/>
      <c r="S162" s="360"/>
      <c r="T162" s="360"/>
      <c r="U162" s="360"/>
      <c r="V162" s="360"/>
      <c r="W162" s="360"/>
      <c r="X162" s="360"/>
      <c r="Y162" s="360"/>
      <c r="Z162" s="360"/>
      <c r="AA162" s="360"/>
      <c r="AB162" s="360"/>
      <c r="AC162" s="360"/>
      <c r="AD162" s="360"/>
      <c r="AE162" s="360"/>
    </row>
    <row r="163" spans="1:31" s="68" customFormat="1" x14ac:dyDescent="0.2">
      <c r="A163" s="360" t="s">
        <v>105</v>
      </c>
      <c r="B163" s="360"/>
      <c r="C163" s="360"/>
      <c r="D163" s="360"/>
      <c r="E163" s="360"/>
      <c r="F163" s="360"/>
      <c r="G163" s="360"/>
      <c r="H163" s="360"/>
      <c r="I163" s="360"/>
      <c r="J163" s="360"/>
      <c r="K163" s="360"/>
      <c r="L163" s="360"/>
      <c r="M163" s="360"/>
      <c r="N163" s="360"/>
      <c r="O163" s="360"/>
      <c r="P163" s="360"/>
      <c r="Q163" s="360"/>
      <c r="R163" s="360"/>
      <c r="S163" s="360"/>
      <c r="T163" s="360"/>
      <c r="U163" s="360"/>
      <c r="V163" s="360"/>
      <c r="W163" s="360"/>
      <c r="X163" s="360"/>
      <c r="Y163" s="360"/>
      <c r="Z163" s="360"/>
      <c r="AA163" s="360"/>
      <c r="AB163" s="360"/>
      <c r="AC163" s="360"/>
      <c r="AD163" s="360"/>
      <c r="AE163" s="360"/>
    </row>
    <row r="164" spans="1:31" x14ac:dyDescent="0.3">
      <c r="A164" s="67" t="s">
        <v>50</v>
      </c>
    </row>
    <row r="165" spans="1:31" x14ac:dyDescent="0.3">
      <c r="A165" s="67"/>
    </row>
    <row r="166" spans="1:31" x14ac:dyDescent="0.3">
      <c r="A166" s="143" t="s">
        <v>106</v>
      </c>
      <c r="B166" s="144"/>
      <c r="C166" s="144"/>
      <c r="D166" s="144"/>
      <c r="E166" s="144"/>
      <c r="F166" s="144"/>
      <c r="G166" s="144"/>
      <c r="H166" s="144"/>
      <c r="I166" s="144"/>
      <c r="J166" s="144"/>
      <c r="K166" s="144"/>
      <c r="L166" s="144"/>
      <c r="M166" s="144"/>
    </row>
    <row r="167" spans="1:31" x14ac:dyDescent="0.3">
      <c r="A167" s="361" t="s">
        <v>83</v>
      </c>
      <c r="B167" s="362">
        <v>2013</v>
      </c>
      <c r="C167" s="363"/>
      <c r="D167" s="362">
        <v>2014</v>
      </c>
      <c r="E167" s="363"/>
      <c r="F167" s="364">
        <v>2015</v>
      </c>
      <c r="G167" s="365"/>
      <c r="H167" s="364">
        <v>2016</v>
      </c>
      <c r="I167" s="365"/>
      <c r="J167" s="362">
        <v>2017</v>
      </c>
      <c r="K167" s="363"/>
      <c r="L167" s="362">
        <v>2018</v>
      </c>
      <c r="M167" s="363"/>
    </row>
    <row r="168" spans="1:31" x14ac:dyDescent="0.3">
      <c r="A168" s="361"/>
      <c r="B168" s="145"/>
      <c r="C168" s="145"/>
      <c r="D168" s="146" t="s">
        <v>99</v>
      </c>
      <c r="E168" s="145" t="s">
        <v>85</v>
      </c>
      <c r="F168" s="146" t="s">
        <v>99</v>
      </c>
      <c r="G168" s="145" t="s">
        <v>85</v>
      </c>
      <c r="H168" s="146" t="s">
        <v>99</v>
      </c>
      <c r="I168" s="145" t="s">
        <v>85</v>
      </c>
      <c r="J168" s="146" t="s">
        <v>99</v>
      </c>
      <c r="K168" s="145" t="s">
        <v>85</v>
      </c>
      <c r="L168" s="146" t="s">
        <v>99</v>
      </c>
      <c r="M168" s="145" t="s">
        <v>85</v>
      </c>
    </row>
    <row r="169" spans="1:31" x14ac:dyDescent="0.3">
      <c r="A169" s="147" t="s">
        <v>107</v>
      </c>
      <c r="B169" s="267">
        <v>1560</v>
      </c>
      <c r="C169" s="268">
        <f>IF(B169=0,"",B169*100/N84)</f>
        <v>30.86053412462908</v>
      </c>
      <c r="D169" s="267">
        <v>1504</v>
      </c>
      <c r="E169" s="268">
        <f>IF(D169=0,"",D169*100/O84)</f>
        <v>26.312106368089573</v>
      </c>
      <c r="F169" s="267">
        <v>781</v>
      </c>
      <c r="G169" s="268">
        <f>IF(F169=0,"",F169*100/P84)</f>
        <v>12.759353046887764</v>
      </c>
      <c r="H169" s="267">
        <v>781</v>
      </c>
      <c r="I169" s="268">
        <f>IF(H169=0,"",H169*100/Q84)</f>
        <v>11.668907814134171</v>
      </c>
      <c r="J169" s="267">
        <v>781</v>
      </c>
      <c r="K169" s="268">
        <f>IF(J169=0,"",J169*100/R84)</f>
        <v>10.933781324373513</v>
      </c>
      <c r="L169" s="267">
        <v>781</v>
      </c>
      <c r="M169" s="269">
        <f>IF(L169=0,"",L169*100/S84)</f>
        <v>10.245310245310245</v>
      </c>
    </row>
    <row r="170" spans="1:31" x14ac:dyDescent="0.3">
      <c r="A170" s="130" t="s">
        <v>108</v>
      </c>
      <c r="B170" s="270">
        <v>1909</v>
      </c>
      <c r="C170" s="271">
        <f>IF(B170=0,"",B170*100/(B78+H78))</f>
        <v>38.172365526894623</v>
      </c>
      <c r="D170" s="270">
        <v>2443</v>
      </c>
      <c r="E170" s="271">
        <f>IF(D170=0,"",D170*100/(C78+I78))</f>
        <v>42.874692874692876</v>
      </c>
      <c r="F170" s="270">
        <v>2448</v>
      </c>
      <c r="G170" s="271">
        <f>IF(F170=0,"",F170*100/(D78+J78))</f>
        <v>40.111420612813369</v>
      </c>
      <c r="H170" s="270">
        <v>2448</v>
      </c>
      <c r="I170" s="271">
        <f>IF(H170=0,"",H170*100/(E78+K78))</f>
        <v>36.674157303370784</v>
      </c>
      <c r="J170" s="270">
        <v>2448</v>
      </c>
      <c r="K170" s="271">
        <f>IF(J170=0,"",J170*100/(F78+L78))</f>
        <v>34.357894736842105</v>
      </c>
      <c r="L170" s="270">
        <v>2448</v>
      </c>
      <c r="M170" s="272">
        <f>IF(L170=0,"",L170*100/(G78+M78))</f>
        <v>32.189349112426036</v>
      </c>
    </row>
    <row r="171" spans="1:31" x14ac:dyDescent="0.3">
      <c r="A171" s="130" t="s">
        <v>109</v>
      </c>
      <c r="B171" s="270">
        <v>1</v>
      </c>
      <c r="C171" s="271">
        <f>IF(B171=0,"",B171*100/(N78+B84+H84))</f>
        <v>1.8518518518518519</v>
      </c>
      <c r="D171" s="270">
        <v>0</v>
      </c>
      <c r="E171" s="273" t="str">
        <f>IF(D171=0,"",D171*100/(O78+C84+I84))</f>
        <v/>
      </c>
      <c r="F171" s="270">
        <v>7</v>
      </c>
      <c r="G171" s="271">
        <f>IF(F171=0,"",F171*100/(P78+D84+J84))</f>
        <v>38.888888888888886</v>
      </c>
      <c r="H171" s="270">
        <v>7</v>
      </c>
      <c r="I171" s="271">
        <f>IF(H171=0,"",H171*100/(Q78+E84+K84))</f>
        <v>38.888888888888886</v>
      </c>
      <c r="J171" s="270">
        <v>7</v>
      </c>
      <c r="K171" s="271">
        <f>IF(J171=0,"",J171*100/(R78+F84+L84))</f>
        <v>38.888888888888886</v>
      </c>
      <c r="L171" s="270">
        <v>7</v>
      </c>
      <c r="M171" s="272">
        <f>IF(L171=0,"",L171*100/(S78+G84+M84))</f>
        <v>38.888888888888886</v>
      </c>
    </row>
    <row r="172" spans="1:31" ht="33" x14ac:dyDescent="0.3">
      <c r="A172" s="148" t="s">
        <v>110</v>
      </c>
      <c r="B172" s="270">
        <v>95</v>
      </c>
      <c r="C172" s="271">
        <f>IF(B172=0,"",B172*100/N84)</f>
        <v>1.8793273986152323</v>
      </c>
      <c r="D172" s="270">
        <v>106</v>
      </c>
      <c r="E172" s="271">
        <f>IF(D172=0,"",D172*100/O84)</f>
        <v>1.85444366689993</v>
      </c>
      <c r="F172" s="270">
        <v>5</v>
      </c>
      <c r="G172" s="271">
        <f>IF(F172=0,"",F172*100/P84)</f>
        <v>8.1685999019768016E-2</v>
      </c>
      <c r="H172" s="270">
        <v>5</v>
      </c>
      <c r="I172" s="271">
        <f>IF(H172=0,"",H172*100/Q84)</f>
        <v>7.4704915583445386E-2</v>
      </c>
      <c r="J172" s="270">
        <v>5</v>
      </c>
      <c r="K172" s="271">
        <f>IF(J172=0,"",J172*100/R84)</f>
        <v>6.9998600027999444E-2</v>
      </c>
      <c r="L172" s="270">
        <v>5</v>
      </c>
      <c r="M172" s="272">
        <f>IF(L172=0,"",L172*100/S84)</f>
        <v>6.5590974681883768E-2</v>
      </c>
    </row>
    <row r="173" spans="1:31" x14ac:dyDescent="0.3">
      <c r="A173" s="130" t="s">
        <v>111</v>
      </c>
      <c r="B173" s="274">
        <f>SUM(B169:B172)</f>
        <v>3565</v>
      </c>
      <c r="C173" s="271">
        <f>IF(B173=0,"",B173*100/N84)</f>
        <v>70.524233432245296</v>
      </c>
      <c r="D173" s="274">
        <f>SUM(D169:D172)</f>
        <v>4053</v>
      </c>
      <c r="E173" s="271">
        <f>IF(D173=0,"",D173*100/O84)</f>
        <v>70.906228131560539</v>
      </c>
      <c r="F173" s="274">
        <f>SUM(F169:F172)</f>
        <v>3241</v>
      </c>
      <c r="G173" s="271">
        <f>IF(F173=0,"",F173*100/P84)</f>
        <v>52.948864564613622</v>
      </c>
      <c r="H173" s="274">
        <f>SUM(H169:H172)</f>
        <v>3241</v>
      </c>
      <c r="I173" s="271">
        <f>IF(H173=0,"",H173*100/Q84)</f>
        <v>48.423726281189303</v>
      </c>
      <c r="J173" s="274">
        <f>SUM(J169:J172)</f>
        <v>3241</v>
      </c>
      <c r="K173" s="271">
        <f>IF(J173=0,"",J173*100/R84)</f>
        <v>45.373092538149237</v>
      </c>
      <c r="L173" s="274">
        <f>SUM(L169:L172)</f>
        <v>3241</v>
      </c>
      <c r="M173" s="272">
        <f>IF(L173=0,"",L173*100/S84)</f>
        <v>42.516069788797061</v>
      </c>
    </row>
    <row r="174" spans="1:31" x14ac:dyDescent="0.3">
      <c r="A174" s="130" t="s">
        <v>112</v>
      </c>
      <c r="B174" s="275">
        <f>H100</f>
        <v>5001</v>
      </c>
      <c r="C174" s="271">
        <f>IF(B174=0,"",B174*100/(B78+H78))</f>
        <v>100</v>
      </c>
      <c r="D174" s="270">
        <v>5364</v>
      </c>
      <c r="E174" s="271">
        <f>IF(D174=0,"",D174*100/(C78+I78))</f>
        <v>94.138294138294142</v>
      </c>
      <c r="F174" s="270">
        <v>5553</v>
      </c>
      <c r="G174" s="271">
        <f>IF(F174=0,"",F174*100/(D78+J78))</f>
        <v>90.988038669506807</v>
      </c>
      <c r="H174" s="275">
        <f>(K100)</f>
        <v>5818</v>
      </c>
      <c r="I174" s="271">
        <f>IF(H174=0,"",H174*100/(E78+K78))</f>
        <v>87.161048689138582</v>
      </c>
      <c r="J174" s="275">
        <f>L100</f>
        <v>6043</v>
      </c>
      <c r="K174" s="271">
        <f>IF(J174=0,"",J174*100/(F78+L78))</f>
        <v>84.814035087719304</v>
      </c>
      <c r="L174" s="275">
        <f>M100</f>
        <v>6283</v>
      </c>
      <c r="M174" s="272">
        <f>IF(L174=0,"",L174*100/(G78+M78))</f>
        <v>82.616699539776462</v>
      </c>
    </row>
    <row r="175" spans="1:31" x14ac:dyDescent="0.3">
      <c r="A175" s="140" t="s">
        <v>113</v>
      </c>
      <c r="B175" s="270">
        <v>8</v>
      </c>
      <c r="C175" s="271">
        <f>IFERROR(B175*100/N84,"")</f>
        <v>0.15825914935707219</v>
      </c>
      <c r="D175" s="270">
        <v>5</v>
      </c>
      <c r="E175" s="271">
        <f>IFERROR(D175*100/O84,"")</f>
        <v>8.7473757872638211E-2</v>
      </c>
      <c r="F175" s="270">
        <v>5</v>
      </c>
      <c r="G175" s="271">
        <f>IFERROR(F175*100/P84,"")</f>
        <v>8.1685999019768016E-2</v>
      </c>
      <c r="H175" s="270">
        <v>15</v>
      </c>
      <c r="I175" s="271">
        <f>IFERROR(H175*100/Q84,"")</f>
        <v>0.22411474675033619</v>
      </c>
      <c r="J175" s="270">
        <v>11</v>
      </c>
      <c r="K175" s="271">
        <f>IFERROR(J175*100/R84,"")</f>
        <v>0.15399692006159876</v>
      </c>
      <c r="L175" s="270">
        <v>11</v>
      </c>
      <c r="M175" s="272">
        <f>IFERROR(L175*100/S84,"")</f>
        <v>0.14430014430014429</v>
      </c>
    </row>
    <row r="176" spans="1:31" ht="33" x14ac:dyDescent="0.3">
      <c r="A176" s="140" t="s">
        <v>114</v>
      </c>
      <c r="B176" s="270">
        <v>8</v>
      </c>
      <c r="C176" s="271">
        <f>IFERROR(B176*100/B175,"")</f>
        <v>100</v>
      </c>
      <c r="D176" s="270">
        <v>5</v>
      </c>
      <c r="E176" s="271">
        <f>IFERROR(D176*100/D175,"")</f>
        <v>100</v>
      </c>
      <c r="F176" s="270">
        <f>2+3</f>
        <v>5</v>
      </c>
      <c r="G176" s="271">
        <f>IFERROR(F176*100/F175,"")</f>
        <v>100</v>
      </c>
      <c r="H176" s="270">
        <v>15</v>
      </c>
      <c r="I176" s="271">
        <f>IFERROR(H176*100/H175,"")</f>
        <v>100</v>
      </c>
      <c r="J176" s="270">
        <v>11</v>
      </c>
      <c r="K176" s="271">
        <f>IFERROR(J176*100/J175,"")</f>
        <v>100</v>
      </c>
      <c r="L176" s="270">
        <v>11</v>
      </c>
      <c r="M176" s="272">
        <f>IFERROR(L176*100/L175,"")</f>
        <v>100</v>
      </c>
    </row>
    <row r="177" spans="1:28" x14ac:dyDescent="0.3">
      <c r="A177" s="140" t="s">
        <v>115</v>
      </c>
      <c r="B177" s="270">
        <v>4</v>
      </c>
      <c r="C177" s="271">
        <f>IFERROR(B177*100/N84,"")</f>
        <v>7.9129574678536096E-2</v>
      </c>
      <c r="D177" s="270">
        <v>1</v>
      </c>
      <c r="E177" s="271">
        <f>IFERROR(D177*100/O84,"")</f>
        <v>1.749475157452764E-2</v>
      </c>
      <c r="F177" s="270">
        <v>11</v>
      </c>
      <c r="G177" s="271">
        <f>IFERROR(F177*100/P84,"")</f>
        <v>0.17970919784348963</v>
      </c>
      <c r="H177" s="270">
        <v>11</v>
      </c>
      <c r="I177" s="271">
        <f>IFERROR(H177*100/Q84,"")</f>
        <v>0.16435081428357987</v>
      </c>
      <c r="J177" s="270">
        <v>11</v>
      </c>
      <c r="K177" s="271">
        <f>IFERROR(J177*100/R84,"")</f>
        <v>0.15399692006159876</v>
      </c>
      <c r="L177" s="270">
        <v>11</v>
      </c>
      <c r="M177" s="272">
        <f>IFERROR(L177*100/S84,"")</f>
        <v>0.14430014430014429</v>
      </c>
    </row>
    <row r="178" spans="1:28" ht="33" x14ac:dyDescent="0.3">
      <c r="A178" s="140" t="s">
        <v>116</v>
      </c>
      <c r="B178" s="270">
        <v>4</v>
      </c>
      <c r="C178" s="271">
        <f>IFERROR(B178*100/B177,"")</f>
        <v>100</v>
      </c>
      <c r="D178" s="270">
        <v>1</v>
      </c>
      <c r="E178" s="271">
        <f>IFERROR(D178*100/D177,"")</f>
        <v>100</v>
      </c>
      <c r="F178" s="270">
        <v>11</v>
      </c>
      <c r="G178" s="271">
        <f>IFERROR(F178*100/F177,"")</f>
        <v>100</v>
      </c>
      <c r="H178" s="270">
        <v>11</v>
      </c>
      <c r="I178" s="271">
        <f>IFERROR(H178*100/H177,"")</f>
        <v>100</v>
      </c>
      <c r="J178" s="270">
        <v>11</v>
      </c>
      <c r="K178" s="271">
        <f>IFERROR(J178*100/J177,"")</f>
        <v>100</v>
      </c>
      <c r="L178" s="270">
        <v>11</v>
      </c>
      <c r="M178" s="272">
        <f>IFERROR(L178*100/L177,"")</f>
        <v>100</v>
      </c>
    </row>
    <row r="179" spans="1:28" x14ac:dyDescent="0.3">
      <c r="A179" s="102" t="s">
        <v>117</v>
      </c>
      <c r="B179" s="270">
        <v>1197</v>
      </c>
      <c r="C179" s="271">
        <f>IFERROR(B179*100/(N84),"")</f>
        <v>23.679525222551927</v>
      </c>
      <c r="D179" s="270">
        <v>1262</v>
      </c>
      <c r="E179" s="271">
        <f>IFERROR(D179*100/(O84),"")</f>
        <v>22.078376487053884</v>
      </c>
      <c r="F179" s="270">
        <f>354+319+646+195</f>
        <v>1514</v>
      </c>
      <c r="G179" s="271">
        <f>IFERROR(F179*100/(P84),"")</f>
        <v>24.734520503185752</v>
      </c>
      <c r="H179" s="270">
        <f>F179+120</f>
        <v>1634</v>
      </c>
      <c r="I179" s="271">
        <f>IFERROR(H179*100/(Q84),"")</f>
        <v>24.413566412669955</v>
      </c>
      <c r="J179" s="270">
        <f>H179+120</f>
        <v>1754</v>
      </c>
      <c r="K179" s="271">
        <f>IFERROR(J179*100/(R84),"")</f>
        <v>24.555508889822203</v>
      </c>
      <c r="L179" s="270">
        <f>J179+120</f>
        <v>1874</v>
      </c>
      <c r="M179" s="272">
        <f>IFERROR(L179*100/(S84),"")</f>
        <v>24.583497310770039</v>
      </c>
    </row>
    <row r="180" spans="1:28" ht="33" x14ac:dyDescent="0.3">
      <c r="A180" s="140" t="s">
        <v>118</v>
      </c>
      <c r="B180" s="270">
        <v>902</v>
      </c>
      <c r="C180" s="271">
        <f>IFERROR(B180*100/B179,"")</f>
        <v>75.35505430242273</v>
      </c>
      <c r="D180" s="270">
        <v>971</v>
      </c>
      <c r="E180" s="271">
        <f>IFERROR(D180*100/D179,"")</f>
        <v>76.941362916006341</v>
      </c>
      <c r="F180" s="270">
        <f>74+319+95</f>
        <v>488</v>
      </c>
      <c r="G180" s="271">
        <f>IFERROR(F180*100/F179,"")</f>
        <v>32.232496697490092</v>
      </c>
      <c r="H180" s="270">
        <v>608</v>
      </c>
      <c r="I180" s="271">
        <f>IFERROR(H180*100/H179,"")</f>
        <v>37.209302325581397</v>
      </c>
      <c r="J180" s="270">
        <v>650</v>
      </c>
      <c r="K180" s="271">
        <f>IFERROR(J180*100/J179,"")</f>
        <v>37.058152793614596</v>
      </c>
      <c r="L180" s="270">
        <v>720</v>
      </c>
      <c r="M180" s="272">
        <f>IFERROR(L180*100/L179,"")</f>
        <v>38.420490928495198</v>
      </c>
    </row>
    <row r="181" spans="1:28" ht="33" x14ac:dyDescent="0.3">
      <c r="A181" s="140" t="s">
        <v>119</v>
      </c>
      <c r="B181" s="270">
        <v>23</v>
      </c>
      <c r="C181" s="271">
        <f>IFERROR(B181*100/(B77+H77),"")</f>
        <v>92</v>
      </c>
      <c r="D181" s="270">
        <v>27</v>
      </c>
      <c r="E181" s="271">
        <f>IFERROR(D181*100/(B77+I77),"")</f>
        <v>81.818181818181813</v>
      </c>
      <c r="F181" s="270">
        <v>27</v>
      </c>
      <c r="G181" s="271">
        <f>IFERROR(F181*100/(D77+J77),"")</f>
        <v>81.818181818181813</v>
      </c>
      <c r="H181" s="270">
        <v>27</v>
      </c>
      <c r="I181" s="271">
        <f>IFERROR(H181*100/(E77+K77),"")</f>
        <v>81.818181818181813</v>
      </c>
      <c r="J181" s="270">
        <v>27</v>
      </c>
      <c r="K181" s="271">
        <f>IFERROR(J181*100/(F77+L77),"")</f>
        <v>81.818181818181813</v>
      </c>
      <c r="L181" s="270">
        <v>27</v>
      </c>
      <c r="M181" s="272">
        <f>IFERROR(L181*100/(G77+M77),"")</f>
        <v>81.818181818181813</v>
      </c>
    </row>
    <row r="182" spans="1:28" ht="33" x14ac:dyDescent="0.3">
      <c r="A182" s="140" t="s">
        <v>120</v>
      </c>
      <c r="B182" s="270">
        <v>23</v>
      </c>
      <c r="C182" s="271">
        <f>IFERROR(B182*100/(B77+H77),"")</f>
        <v>92</v>
      </c>
      <c r="D182" s="270">
        <v>27</v>
      </c>
      <c r="E182" s="271">
        <f>IFERROR(D182*100/(C77+I77),"")</f>
        <v>81.818181818181813</v>
      </c>
      <c r="F182" s="270">
        <v>27</v>
      </c>
      <c r="G182" s="271">
        <f>IFERROR(F182*100/(D77+J77),"")</f>
        <v>81.818181818181813</v>
      </c>
      <c r="H182" s="270">
        <v>27</v>
      </c>
      <c r="I182" s="271">
        <f>IFERROR(H182*100/(E77+K77),"")</f>
        <v>81.818181818181813</v>
      </c>
      <c r="J182" s="270">
        <v>27</v>
      </c>
      <c r="K182" s="271">
        <f>IFERROR(J182*100/(F77+L77),"")</f>
        <v>81.818181818181813</v>
      </c>
      <c r="L182" s="270">
        <v>27</v>
      </c>
      <c r="M182" s="272">
        <f>IFERROR(L182*100/(G77+M77),"")</f>
        <v>81.818181818181813</v>
      </c>
    </row>
    <row r="183" spans="1:28" x14ac:dyDescent="0.3">
      <c r="A183" s="140" t="s">
        <v>121</v>
      </c>
      <c r="B183" s="270">
        <v>23</v>
      </c>
      <c r="C183" s="271">
        <f>IFERROR(B183*100/N83,"")</f>
        <v>82.142857142857139</v>
      </c>
      <c r="D183" s="270">
        <v>27</v>
      </c>
      <c r="E183" s="271">
        <f>IFERROR(D183*100/O83,"")</f>
        <v>75</v>
      </c>
      <c r="F183" s="270">
        <v>27</v>
      </c>
      <c r="G183" s="271">
        <f>IFERROR(F183*100/P83,"")</f>
        <v>75</v>
      </c>
      <c r="H183" s="270">
        <v>27</v>
      </c>
      <c r="I183" s="271">
        <f>IFERROR(H183*100/Q83,"")</f>
        <v>75</v>
      </c>
      <c r="J183" s="270">
        <v>27</v>
      </c>
      <c r="K183" s="271">
        <f>IFERROR(J183*100/R83,"")</f>
        <v>75</v>
      </c>
      <c r="L183" s="270">
        <v>27</v>
      </c>
      <c r="M183" s="272">
        <f>IFERROR(L183*100/S83,"")</f>
        <v>75</v>
      </c>
    </row>
    <row r="184" spans="1:28" x14ac:dyDescent="0.3">
      <c r="A184" s="130" t="s">
        <v>122</v>
      </c>
      <c r="B184" s="270">
        <v>22</v>
      </c>
      <c r="C184" s="265">
        <f>IFERROR(B184*100/(B53+H53),"")</f>
        <v>95.652173913043484</v>
      </c>
      <c r="D184" s="270">
        <v>23</v>
      </c>
      <c r="E184" s="265">
        <f>IFERROR(D184*100/(C53+I53),"")</f>
        <v>85.18518518518519</v>
      </c>
      <c r="F184" s="270">
        <v>22</v>
      </c>
      <c r="G184" s="265">
        <f>IFERROR(F184*100/(D53+J53),"")</f>
        <v>81.481481481481481</v>
      </c>
      <c r="H184" s="270">
        <v>22</v>
      </c>
      <c r="I184" s="265">
        <f>IFERROR(H184*100/(E53+K53),"")</f>
        <v>81.481481481481481</v>
      </c>
      <c r="J184" s="270">
        <v>22</v>
      </c>
      <c r="K184" s="265">
        <f>IFERROR(J184*100/(F53+L53),"")</f>
        <v>81.481481481481481</v>
      </c>
      <c r="L184" s="270">
        <v>22</v>
      </c>
      <c r="M184" s="266">
        <f>IFERROR(L184*100/(G53+M53),"")</f>
        <v>81.481481481481481</v>
      </c>
      <c r="N184" s="149"/>
      <c r="O184" s="149"/>
      <c r="P184" s="149"/>
      <c r="Q184" s="149"/>
      <c r="R184" s="149"/>
      <c r="S184" s="149"/>
    </row>
    <row r="185" spans="1:28" ht="33" x14ac:dyDescent="0.3">
      <c r="A185" s="101" t="s">
        <v>123</v>
      </c>
      <c r="B185" s="270">
        <v>23</v>
      </c>
      <c r="C185" s="265">
        <f>IFERROR(B185*100/(B77+H77),"")</f>
        <v>92</v>
      </c>
      <c r="D185" s="270">
        <v>27</v>
      </c>
      <c r="E185" s="265">
        <f>IFERROR(D185*100/(C77+I77),"")</f>
        <v>81.818181818181813</v>
      </c>
      <c r="F185" s="270">
        <f>4+4+6+7</f>
        <v>21</v>
      </c>
      <c r="G185" s="265">
        <f>IFERROR(F185*100/(D77+J77),"")</f>
        <v>63.636363636363633</v>
      </c>
      <c r="H185" s="270">
        <v>21</v>
      </c>
      <c r="I185" s="265">
        <f>IFERROR(H185*100/(E77+K77),"")</f>
        <v>63.636363636363633</v>
      </c>
      <c r="J185" s="270">
        <v>21</v>
      </c>
      <c r="K185" s="265">
        <f>IFERROR(J185*100/(F77+L77),"")</f>
        <v>63.636363636363633</v>
      </c>
      <c r="L185" s="270">
        <v>21</v>
      </c>
      <c r="M185" s="266">
        <f>IFERROR(L185*100/(G77+M77),"")</f>
        <v>63.636363636363633</v>
      </c>
      <c r="N185" s="149"/>
      <c r="O185" s="149"/>
      <c r="P185" s="149"/>
      <c r="Q185" s="149"/>
      <c r="R185" s="149"/>
      <c r="S185" s="149"/>
    </row>
    <row r="186" spans="1:28" x14ac:dyDescent="0.3">
      <c r="A186" s="150" t="s">
        <v>124</v>
      </c>
      <c r="B186" s="276">
        <v>0</v>
      </c>
      <c r="C186" s="277"/>
      <c r="D186" s="276">
        <v>0</v>
      </c>
      <c r="E186" s="277"/>
      <c r="F186" s="276">
        <v>0</v>
      </c>
      <c r="G186" s="277"/>
      <c r="H186" s="276">
        <v>0</v>
      </c>
      <c r="I186" s="277"/>
      <c r="J186" s="276">
        <v>0</v>
      </c>
      <c r="K186" s="277"/>
      <c r="L186" s="276">
        <v>0</v>
      </c>
      <c r="M186" s="278"/>
    </row>
    <row r="187" spans="1:28" s="154" customFormat="1" x14ac:dyDescent="0.3">
      <c r="A187" s="151" t="s">
        <v>125</v>
      </c>
      <c r="B187" s="151"/>
      <c r="C187" s="151"/>
      <c r="D187" s="151"/>
      <c r="E187" s="151"/>
      <c r="F187" s="151"/>
      <c r="G187" s="151"/>
      <c r="H187" s="151"/>
      <c r="I187" s="151"/>
      <c r="J187" s="151"/>
      <c r="K187" s="151"/>
      <c r="L187" s="151"/>
      <c r="M187" s="151"/>
      <c r="N187" s="1"/>
      <c r="O187" s="1"/>
      <c r="P187" s="1"/>
      <c r="Q187" s="1"/>
      <c r="R187" s="1"/>
      <c r="S187" s="1"/>
      <c r="T187" s="1"/>
      <c r="U187" s="1"/>
      <c r="V187" s="152"/>
      <c r="W187" s="152"/>
      <c r="X187" s="152"/>
      <c r="Y187" s="152"/>
      <c r="Z187" s="152"/>
      <c r="AA187" s="153"/>
    </row>
    <row r="188" spans="1:28" s="155" customFormat="1" ht="16.5" customHeight="1" x14ac:dyDescent="0.3">
      <c r="A188" s="149" t="s">
        <v>126</v>
      </c>
      <c r="B188" s="149"/>
      <c r="C188" s="149"/>
      <c r="D188" s="149"/>
      <c r="E188" s="149"/>
      <c r="F188" s="149"/>
      <c r="G188" s="149"/>
      <c r="H188" s="149"/>
      <c r="I188" s="149"/>
      <c r="J188" s="149"/>
      <c r="K188" s="149"/>
      <c r="L188" s="149"/>
      <c r="M188" s="149"/>
      <c r="N188" s="149"/>
      <c r="O188" s="149"/>
      <c r="P188" s="1"/>
      <c r="Q188" s="1"/>
      <c r="R188" s="1"/>
      <c r="S188" s="1"/>
      <c r="T188" s="1"/>
      <c r="U188" s="1"/>
      <c r="V188" s="1"/>
      <c r="W188" s="1"/>
      <c r="X188" s="152"/>
      <c r="Y188" s="152"/>
      <c r="Z188" s="152"/>
      <c r="AA188" s="152"/>
      <c r="AB188" s="152"/>
    </row>
    <row r="189" spans="1:28" s="155" customFormat="1" x14ac:dyDescent="0.2">
      <c r="A189" s="156" t="s">
        <v>50</v>
      </c>
      <c r="B189" s="157"/>
      <c r="C189" s="158"/>
      <c r="D189" s="158"/>
      <c r="E189" s="158"/>
      <c r="F189" s="158"/>
      <c r="G189" s="158"/>
      <c r="H189" s="158"/>
      <c r="I189" s="158"/>
      <c r="J189" s="158"/>
      <c r="K189" s="158"/>
      <c r="L189" s="158"/>
      <c r="M189" s="158"/>
      <c r="N189" s="158"/>
      <c r="O189" s="158"/>
      <c r="P189" s="158"/>
      <c r="Q189" s="158"/>
      <c r="R189" s="158"/>
    </row>
    <row r="190" spans="1:28" x14ac:dyDescent="0.3">
      <c r="A190" s="120"/>
      <c r="B190" s="159"/>
      <c r="C190" s="43"/>
      <c r="D190" s="43"/>
      <c r="E190" s="43"/>
      <c r="F190" s="43"/>
      <c r="G190" s="43"/>
      <c r="H190" s="43"/>
      <c r="I190" s="43"/>
      <c r="J190" s="43"/>
      <c r="K190" s="43"/>
      <c r="L190" s="43"/>
      <c r="M190" s="43"/>
      <c r="N190" s="43"/>
      <c r="O190" s="43"/>
      <c r="P190" s="43"/>
      <c r="Q190" s="43"/>
      <c r="R190" s="43"/>
    </row>
    <row r="191" spans="1:28" s="68" customFormat="1" x14ac:dyDescent="0.3">
      <c r="A191" s="160" t="s">
        <v>127</v>
      </c>
      <c r="B191" s="160"/>
      <c r="C191" s="160"/>
      <c r="D191" s="160"/>
      <c r="E191" s="160"/>
      <c r="F191" s="160"/>
      <c r="G191" s="160"/>
      <c r="H191" s="160"/>
      <c r="I191" s="160"/>
      <c r="J191" s="160"/>
      <c r="K191" s="160"/>
      <c r="L191" s="160"/>
      <c r="M191" s="160"/>
      <c r="U191" s="1"/>
    </row>
    <row r="192" spans="1:28" s="68" customFormat="1" x14ac:dyDescent="0.3">
      <c r="A192" s="374" t="s">
        <v>98</v>
      </c>
      <c r="B192" s="369">
        <v>2013</v>
      </c>
      <c r="C192" s="371"/>
      <c r="D192" s="369">
        <v>2014</v>
      </c>
      <c r="E192" s="371"/>
      <c r="F192" s="374">
        <v>2015</v>
      </c>
      <c r="G192" s="374"/>
      <c r="H192" s="369">
        <v>2016</v>
      </c>
      <c r="I192" s="371"/>
      <c r="J192" s="369">
        <v>2017</v>
      </c>
      <c r="K192" s="371"/>
      <c r="L192" s="369">
        <v>2018</v>
      </c>
      <c r="M192" s="371"/>
      <c r="U192" s="1"/>
    </row>
    <row r="193" spans="1:21" s="68" customFormat="1" x14ac:dyDescent="0.3">
      <c r="A193" s="366"/>
      <c r="B193" s="161" t="s">
        <v>128</v>
      </c>
      <c r="C193" s="161" t="s">
        <v>85</v>
      </c>
      <c r="D193" s="161" t="s">
        <v>128</v>
      </c>
      <c r="E193" s="161" t="s">
        <v>85</v>
      </c>
      <c r="F193" s="161" t="s">
        <v>128</v>
      </c>
      <c r="G193" s="161" t="s">
        <v>85</v>
      </c>
      <c r="H193" s="161" t="s">
        <v>128</v>
      </c>
      <c r="I193" s="161" t="s">
        <v>85</v>
      </c>
      <c r="J193" s="161" t="s">
        <v>128</v>
      </c>
      <c r="K193" s="161" t="s">
        <v>85</v>
      </c>
      <c r="L193" s="161" t="s">
        <v>128</v>
      </c>
      <c r="M193" s="161" t="s">
        <v>85</v>
      </c>
      <c r="U193" s="1"/>
    </row>
    <row r="194" spans="1:21" s="68" customFormat="1" x14ac:dyDescent="0.3">
      <c r="A194" s="162" t="s">
        <v>129</v>
      </c>
      <c r="B194" s="163">
        <v>22</v>
      </c>
      <c r="C194" s="164">
        <f>IF(B194=0,"",B194*100/H53)</f>
        <v>95.652173913043484</v>
      </c>
      <c r="D194" s="163">
        <v>22</v>
      </c>
      <c r="E194" s="164">
        <f>IF(D194=0,"",D194*100/I53)</f>
        <v>81.481481481481481</v>
      </c>
      <c r="F194" s="165">
        <v>22</v>
      </c>
      <c r="G194" s="164">
        <f>IF(F194=0,"",F194*100/J53)</f>
        <v>81.481481481481481</v>
      </c>
      <c r="H194" s="163">
        <v>22</v>
      </c>
      <c r="I194" s="164">
        <f>IF(H194=0,"",H194*100/K53)</f>
        <v>81.481481481481481</v>
      </c>
      <c r="J194" s="163">
        <v>22</v>
      </c>
      <c r="K194" s="164">
        <f>IF(J194=0,"",J194*100/L53)</f>
        <v>81.481481481481481</v>
      </c>
      <c r="L194" s="163">
        <v>22</v>
      </c>
      <c r="M194" s="166">
        <f>IF(L194=0,"",L194*100/M53)</f>
        <v>81.481481481481481</v>
      </c>
      <c r="N194" s="167"/>
      <c r="O194" s="167"/>
      <c r="P194" s="167"/>
      <c r="Q194" s="167"/>
      <c r="R194" s="167"/>
      <c r="S194" s="167"/>
      <c r="U194" s="1"/>
    </row>
    <row r="195" spans="1:21" s="68" customFormat="1" x14ac:dyDescent="0.3">
      <c r="A195" s="101" t="s">
        <v>130</v>
      </c>
      <c r="B195" s="126">
        <v>253</v>
      </c>
      <c r="C195" s="126"/>
      <c r="D195" s="126">
        <v>301</v>
      </c>
      <c r="E195" s="126"/>
      <c r="F195" s="126">
        <v>334</v>
      </c>
      <c r="G195" s="126"/>
      <c r="H195" s="126">
        <v>339</v>
      </c>
      <c r="I195" s="126"/>
      <c r="J195" s="126">
        <v>344</v>
      </c>
      <c r="K195" s="126"/>
      <c r="L195" s="126">
        <v>349</v>
      </c>
      <c r="M195" s="168"/>
      <c r="N195" s="167"/>
      <c r="O195" s="167"/>
      <c r="P195" s="167"/>
      <c r="Q195" s="167"/>
      <c r="R195" s="167"/>
      <c r="S195" s="167"/>
      <c r="U195" s="1"/>
    </row>
    <row r="196" spans="1:21" s="68" customFormat="1" x14ac:dyDescent="0.3">
      <c r="A196" s="101" t="s">
        <v>131</v>
      </c>
      <c r="B196" s="169">
        <v>138</v>
      </c>
      <c r="C196" s="127">
        <f>IF(B196=0,"",B196*100/B195)</f>
        <v>54.545454545454547</v>
      </c>
      <c r="D196" s="169">
        <v>151</v>
      </c>
      <c r="E196" s="127">
        <f>IF(D196=0,"",D196*100/D195)</f>
        <v>50.166112956810629</v>
      </c>
      <c r="F196" s="170">
        <v>202</v>
      </c>
      <c r="G196" s="127">
        <f>IF(F196=0,"",F196*100/F195)</f>
        <v>60.479041916167667</v>
      </c>
      <c r="H196" s="169">
        <v>204</v>
      </c>
      <c r="I196" s="127">
        <f>IF(H196=0,"",H196*100/H195)</f>
        <v>60.176991150442475</v>
      </c>
      <c r="J196" s="169">
        <v>208</v>
      </c>
      <c r="K196" s="127">
        <f>IF(J196=0,"",J196*100/J195)</f>
        <v>60.465116279069768</v>
      </c>
      <c r="L196" s="169">
        <v>210</v>
      </c>
      <c r="M196" s="128">
        <f>IF(L196=0,"",L196*100/L195)</f>
        <v>60.171919770773641</v>
      </c>
      <c r="N196" s="167"/>
      <c r="O196" s="167"/>
      <c r="P196" s="167"/>
      <c r="Q196" s="167"/>
      <c r="R196" s="167"/>
      <c r="S196" s="167"/>
      <c r="U196" s="1"/>
    </row>
    <row r="197" spans="1:21" s="68" customFormat="1" ht="33" x14ac:dyDescent="0.3">
      <c r="A197" s="132" t="s">
        <v>132</v>
      </c>
      <c r="B197" s="169">
        <v>124</v>
      </c>
      <c r="C197" s="127">
        <f>+IFERROR(B197*100/B196,"")</f>
        <v>89.85507246376811</v>
      </c>
      <c r="D197" s="169">
        <v>137</v>
      </c>
      <c r="E197" s="127">
        <f>+IFERROR(D197*100/D196,"")</f>
        <v>90.728476821192046</v>
      </c>
      <c r="F197" s="170">
        <v>194</v>
      </c>
      <c r="G197" s="127">
        <f>+IFERROR(F197*100/F196,"")</f>
        <v>96.039603960396036</v>
      </c>
      <c r="H197" s="169">
        <v>194</v>
      </c>
      <c r="I197" s="127">
        <f>+IFERROR(H197*100/H196,"")</f>
        <v>95.098039215686271</v>
      </c>
      <c r="J197" s="169">
        <v>196</v>
      </c>
      <c r="K197" s="127">
        <f>+IFERROR(J197*100/J196,"")</f>
        <v>94.230769230769226</v>
      </c>
      <c r="L197" s="169">
        <v>198</v>
      </c>
      <c r="M197" s="128">
        <f>+IFERROR(L197*100/L196,"")</f>
        <v>94.285714285714292</v>
      </c>
      <c r="N197" s="167"/>
      <c r="O197" s="167"/>
      <c r="P197" s="167"/>
      <c r="Q197" s="167"/>
      <c r="R197" s="167"/>
      <c r="S197" s="167"/>
      <c r="U197" s="1"/>
    </row>
    <row r="198" spans="1:21" s="68" customFormat="1" ht="33" x14ac:dyDescent="0.3">
      <c r="A198" s="132" t="s">
        <v>133</v>
      </c>
      <c r="B198" s="169">
        <v>14</v>
      </c>
      <c r="C198" s="127">
        <f>+IFERROR(B198*100/B196,"")</f>
        <v>10.144927536231885</v>
      </c>
      <c r="D198" s="169">
        <v>14</v>
      </c>
      <c r="E198" s="127">
        <f>+IFERROR(D198*100/D196,"")</f>
        <v>9.2715231788079464</v>
      </c>
      <c r="F198" s="170">
        <v>8</v>
      </c>
      <c r="G198" s="127">
        <f>+IFERROR(F198*100/F196,"")</f>
        <v>3.9603960396039604</v>
      </c>
      <c r="H198" s="169">
        <v>10</v>
      </c>
      <c r="I198" s="127">
        <f>+IFERROR(H198*100/H196,"")</f>
        <v>4.9019607843137258</v>
      </c>
      <c r="J198" s="169">
        <v>12</v>
      </c>
      <c r="K198" s="127">
        <f>+IFERROR(J198*100/J196,"")</f>
        <v>5.7692307692307692</v>
      </c>
      <c r="L198" s="169">
        <v>14</v>
      </c>
      <c r="M198" s="128">
        <f>+IFERROR(L198*100/L196,"")</f>
        <v>6.666666666666667</v>
      </c>
      <c r="N198" s="167"/>
      <c r="O198" s="167"/>
      <c r="P198" s="167"/>
      <c r="Q198" s="167"/>
      <c r="R198" s="167"/>
      <c r="S198" s="167"/>
      <c r="U198" s="1"/>
    </row>
    <row r="199" spans="1:21" s="68" customFormat="1" x14ac:dyDescent="0.3">
      <c r="A199" s="101" t="s">
        <v>134</v>
      </c>
      <c r="B199" s="169">
        <v>0</v>
      </c>
      <c r="C199" s="127" t="str">
        <f>IF(B199=0,"",B199*100/B53)</f>
        <v/>
      </c>
      <c r="D199" s="169">
        <v>0</v>
      </c>
      <c r="E199" s="127" t="str">
        <f>IF(D199=0,"",D199*100/C53)</f>
        <v/>
      </c>
      <c r="F199" s="169">
        <v>0</v>
      </c>
      <c r="G199" s="127" t="str">
        <f>IF(F199=0,"",F199*100/D53)</f>
        <v/>
      </c>
      <c r="H199" s="169">
        <v>0</v>
      </c>
      <c r="I199" s="127" t="str">
        <f>IF(H199=0,"",H199*100/E53)</f>
        <v/>
      </c>
      <c r="J199" s="169">
        <v>0</v>
      </c>
      <c r="K199" s="127" t="str">
        <f>IF(J199=0,"",J199*100/F53)</f>
        <v/>
      </c>
      <c r="L199" s="169">
        <v>0</v>
      </c>
      <c r="M199" s="128" t="str">
        <f>IF(L199=0,"",L199*100/G53)</f>
        <v/>
      </c>
      <c r="N199" s="167"/>
      <c r="O199" s="167"/>
      <c r="P199" s="167"/>
      <c r="Q199" s="167"/>
      <c r="R199" s="167"/>
      <c r="S199" s="167"/>
      <c r="U199" s="1"/>
    </row>
    <row r="200" spans="1:21" s="68" customFormat="1" x14ac:dyDescent="0.3">
      <c r="A200" s="101" t="s">
        <v>135</v>
      </c>
      <c r="B200" s="126">
        <v>0</v>
      </c>
      <c r="C200" s="126"/>
      <c r="D200" s="126">
        <v>0</v>
      </c>
      <c r="E200" s="126"/>
      <c r="F200" s="126">
        <v>0</v>
      </c>
      <c r="G200" s="126"/>
      <c r="H200" s="126">
        <v>0</v>
      </c>
      <c r="I200" s="126"/>
      <c r="J200" s="126">
        <v>0</v>
      </c>
      <c r="K200" s="16"/>
      <c r="L200" s="126">
        <v>0</v>
      </c>
      <c r="M200" s="168"/>
      <c r="N200" s="167"/>
      <c r="O200" s="167"/>
      <c r="P200" s="167"/>
      <c r="Q200" s="167"/>
      <c r="R200" s="167"/>
      <c r="S200" s="167"/>
      <c r="U200" s="1"/>
    </row>
    <row r="201" spans="1:21" s="68" customFormat="1" x14ac:dyDescent="0.3">
      <c r="A201" s="101" t="s">
        <v>136</v>
      </c>
      <c r="B201" s="169">
        <v>0</v>
      </c>
      <c r="C201" s="127" t="str">
        <f>IF(B201=0,"",B201*100/B200)</f>
        <v/>
      </c>
      <c r="D201" s="169">
        <v>0</v>
      </c>
      <c r="E201" s="127" t="str">
        <f>IF(D201=0,"",D201*100/D200)</f>
        <v/>
      </c>
      <c r="F201" s="169">
        <v>0</v>
      </c>
      <c r="G201" s="127" t="str">
        <f>IF(F201=0,"",F201*100/F200)</f>
        <v/>
      </c>
      <c r="H201" s="169">
        <v>0</v>
      </c>
      <c r="I201" s="127" t="str">
        <f>IF(H201=0,"",H201*100/H200)</f>
        <v/>
      </c>
      <c r="J201" s="169">
        <v>0</v>
      </c>
      <c r="K201" s="127" t="str">
        <f>IF(J201=0,"",J201*100/J200)</f>
        <v/>
      </c>
      <c r="L201" s="169">
        <v>0</v>
      </c>
      <c r="M201" s="128" t="str">
        <f>IF(L201=0,"",L201*100/L200)</f>
        <v/>
      </c>
      <c r="N201" s="167"/>
      <c r="O201" s="167"/>
      <c r="P201" s="167"/>
      <c r="Q201" s="167"/>
      <c r="R201" s="167"/>
      <c r="S201" s="167"/>
      <c r="U201" s="1"/>
    </row>
    <row r="202" spans="1:21" s="68" customFormat="1" ht="33" x14ac:dyDescent="0.3">
      <c r="A202" s="132" t="s">
        <v>137</v>
      </c>
      <c r="B202" s="169">
        <v>0</v>
      </c>
      <c r="C202" s="127" t="str">
        <f>+IFERROR(B202*100/B201,"")</f>
        <v/>
      </c>
      <c r="D202" s="169">
        <v>0</v>
      </c>
      <c r="E202" s="127" t="str">
        <f>+IFERROR(D202*100/D201,"")</f>
        <v/>
      </c>
      <c r="F202" s="169">
        <v>0</v>
      </c>
      <c r="G202" s="127" t="str">
        <f>+IFERROR(F202*100/F201,"")</f>
        <v/>
      </c>
      <c r="H202" s="169">
        <v>0</v>
      </c>
      <c r="I202" s="127" t="str">
        <f>+IFERROR(H202*100/H201,"")</f>
        <v/>
      </c>
      <c r="J202" s="169">
        <v>0</v>
      </c>
      <c r="K202" s="127" t="str">
        <f>+IFERROR(J202*100/J201,"")</f>
        <v/>
      </c>
      <c r="L202" s="169">
        <v>0</v>
      </c>
      <c r="M202" s="128" t="str">
        <f>+IFERROR(L202*100/L201,"")</f>
        <v/>
      </c>
      <c r="N202" s="167"/>
      <c r="O202" s="167"/>
      <c r="P202" s="167"/>
      <c r="Q202" s="167"/>
      <c r="R202" s="167"/>
      <c r="S202" s="167"/>
      <c r="U202" s="1"/>
    </row>
    <row r="203" spans="1:21" s="68" customFormat="1" ht="33" x14ac:dyDescent="0.3">
      <c r="A203" s="132" t="s">
        <v>138</v>
      </c>
      <c r="B203" s="169">
        <v>0</v>
      </c>
      <c r="C203" s="127" t="str">
        <f>+IFERROR(B203*100/B201,"")</f>
        <v/>
      </c>
      <c r="D203" s="169">
        <v>0</v>
      </c>
      <c r="E203" s="127" t="str">
        <f>+IFERROR(D203*100/D201,"")</f>
        <v/>
      </c>
      <c r="F203" s="169">
        <v>0</v>
      </c>
      <c r="G203" s="127" t="str">
        <f>+IFERROR(F203*100/F201,"")</f>
        <v/>
      </c>
      <c r="H203" s="169">
        <v>0</v>
      </c>
      <c r="I203" s="127" t="str">
        <f>+IFERROR(H203*100/H201,"")</f>
        <v/>
      </c>
      <c r="J203" s="169">
        <v>0</v>
      </c>
      <c r="K203" s="127" t="str">
        <f>+IFERROR(J203*100/J201,"")</f>
        <v/>
      </c>
      <c r="L203" s="169">
        <v>0</v>
      </c>
      <c r="M203" s="128" t="str">
        <f>+IFERROR(L203*100/L201,"")</f>
        <v/>
      </c>
      <c r="N203" s="167"/>
      <c r="O203" s="167"/>
      <c r="P203" s="167"/>
      <c r="Q203" s="167"/>
      <c r="R203" s="167"/>
      <c r="S203" s="167"/>
      <c r="U203" s="1"/>
    </row>
    <row r="204" spans="1:21" s="68" customFormat="1" ht="33" x14ac:dyDescent="0.3">
      <c r="A204" s="132" t="s">
        <v>139</v>
      </c>
      <c r="B204" s="171">
        <v>0</v>
      </c>
      <c r="C204" s="127">
        <f>+IFERROR(B204*100/H53,"")</f>
        <v>0</v>
      </c>
      <c r="D204" s="171">
        <v>0</v>
      </c>
      <c r="E204" s="127">
        <f>+IFERROR(D204*100/I53,"")</f>
        <v>0</v>
      </c>
      <c r="F204" s="171">
        <v>0</v>
      </c>
      <c r="G204" s="127">
        <f>+IFERROR(F204*100/J53,"")</f>
        <v>0</v>
      </c>
      <c r="H204" s="171">
        <v>0</v>
      </c>
      <c r="I204" s="127">
        <f>+IFERROR(H204*100/K53,"")</f>
        <v>0</v>
      </c>
      <c r="J204" s="171">
        <v>0</v>
      </c>
      <c r="K204" s="127">
        <f>+IFERROR(J204*100/L53,"")</f>
        <v>0</v>
      </c>
      <c r="L204" s="171">
        <v>0</v>
      </c>
      <c r="M204" s="128">
        <f>+IFERROR(L204*100/M53,"")</f>
        <v>0</v>
      </c>
      <c r="N204" s="167"/>
      <c r="O204" s="167"/>
      <c r="P204" s="167"/>
      <c r="Q204" s="167"/>
      <c r="R204" s="167"/>
      <c r="S204" s="167"/>
      <c r="U204" s="1"/>
    </row>
    <row r="205" spans="1:21" s="68" customFormat="1" ht="33" x14ac:dyDescent="0.3">
      <c r="A205" s="132" t="s">
        <v>140</v>
      </c>
      <c r="B205" s="171">
        <v>0</v>
      </c>
      <c r="C205" s="127">
        <f>+IFERROR(B205*100/H53,"")</f>
        <v>0</v>
      </c>
      <c r="D205" s="171">
        <v>0</v>
      </c>
      <c r="E205" s="127">
        <f>+IFERROR(D205*100/I53,"")</f>
        <v>0</v>
      </c>
      <c r="F205" s="171">
        <v>0</v>
      </c>
      <c r="G205" s="127">
        <f>+IFERROR(F205*100/J53,"")</f>
        <v>0</v>
      </c>
      <c r="H205" s="171">
        <v>0</v>
      </c>
      <c r="I205" s="127">
        <f>+IFERROR(H205*100/K53,"")</f>
        <v>0</v>
      </c>
      <c r="J205" s="171">
        <v>0</v>
      </c>
      <c r="K205" s="127">
        <f>+IFERROR(J205*100/L53,"")</f>
        <v>0</v>
      </c>
      <c r="L205" s="171">
        <v>0</v>
      </c>
      <c r="M205" s="128">
        <f>+IFERROR(L205*100/M53,"")</f>
        <v>0</v>
      </c>
      <c r="N205" s="167"/>
      <c r="O205" s="167"/>
      <c r="P205" s="167"/>
      <c r="Q205" s="167"/>
      <c r="R205" s="167"/>
      <c r="S205" s="167"/>
      <c r="U205" s="1"/>
    </row>
    <row r="206" spans="1:21" s="68" customFormat="1" ht="33" x14ac:dyDescent="0.3">
      <c r="A206" s="132" t="s">
        <v>141</v>
      </c>
      <c r="B206" s="169">
        <v>0</v>
      </c>
      <c r="C206" s="127">
        <f>IFERROR(B206*100/(B53+H53),"")</f>
        <v>0</v>
      </c>
      <c r="D206" s="169">
        <v>0</v>
      </c>
      <c r="E206" s="127">
        <f>IFERROR(D206*100/(C53+I53),"")</f>
        <v>0</v>
      </c>
      <c r="F206" s="170">
        <v>3</v>
      </c>
      <c r="G206" s="127">
        <f>IFERROR(F206*100/(D53+J53),"")</f>
        <v>11.111111111111111</v>
      </c>
      <c r="H206" s="169">
        <v>10</v>
      </c>
      <c r="I206" s="127">
        <f>IFERROR(H206*100/(K53+E53),"")</f>
        <v>37.037037037037038</v>
      </c>
      <c r="J206" s="169">
        <v>10</v>
      </c>
      <c r="K206" s="127">
        <f>IFERROR(J206*100/(F53+L53),"")</f>
        <v>37.037037037037038</v>
      </c>
      <c r="L206" s="169">
        <v>10</v>
      </c>
      <c r="M206" s="128">
        <f>IFERROR(L206*100/(G53+M53),"")</f>
        <v>37.037037037037038</v>
      </c>
      <c r="N206" s="167"/>
      <c r="O206" s="167"/>
      <c r="P206" s="167"/>
      <c r="Q206" s="167"/>
      <c r="R206" s="167"/>
      <c r="S206" s="167"/>
      <c r="U206" s="1"/>
    </row>
    <row r="207" spans="1:21" s="68" customFormat="1" ht="33" x14ac:dyDescent="0.3">
      <c r="A207" s="132" t="s">
        <v>142</v>
      </c>
      <c r="B207" s="169">
        <v>0</v>
      </c>
      <c r="C207" s="127">
        <f>IFERROR(B207*100/(N53+B59+H59),"")</f>
        <v>0</v>
      </c>
      <c r="D207" s="169">
        <v>0</v>
      </c>
      <c r="E207" s="127">
        <f>IFERROR(D207*100/(O53+C59+I59),"")</f>
        <v>0</v>
      </c>
      <c r="F207" s="170">
        <v>0</v>
      </c>
      <c r="G207" s="127">
        <f>IFERROR(F207*100/(P53+D59+J59),"")</f>
        <v>0</v>
      </c>
      <c r="H207" s="169">
        <v>0</v>
      </c>
      <c r="I207" s="127">
        <f>IFERROR(H207*100/(Q53+E59+K59),"")</f>
        <v>0</v>
      </c>
      <c r="J207" s="169">
        <v>0</v>
      </c>
      <c r="K207" s="127">
        <f>IFERROR(J207*100/(R53+F59+L59),"")</f>
        <v>0</v>
      </c>
      <c r="L207" s="169">
        <v>1</v>
      </c>
      <c r="M207" s="128">
        <f>IFERROR(L207*100/(S53+G59+M59),"")</f>
        <v>33.333333333333336</v>
      </c>
      <c r="N207" s="167"/>
      <c r="O207" s="167"/>
      <c r="P207" s="167"/>
      <c r="Q207" s="167"/>
      <c r="R207" s="167"/>
      <c r="S207" s="167"/>
      <c r="U207" s="1"/>
    </row>
    <row r="208" spans="1:21" s="68" customFormat="1" x14ac:dyDescent="0.2">
      <c r="A208" s="132" t="s">
        <v>143</v>
      </c>
      <c r="B208" s="169">
        <v>0</v>
      </c>
      <c r="C208" s="127">
        <f>+IFERROR(B208*100/N59,"")</f>
        <v>0</v>
      </c>
      <c r="D208" s="169">
        <v>0</v>
      </c>
      <c r="E208" s="127">
        <f>+IFERROR(D208*100/O59,"")</f>
        <v>0</v>
      </c>
      <c r="F208" s="170">
        <v>3</v>
      </c>
      <c r="G208" s="127">
        <f>+IFERROR(F208*100/P59,"")</f>
        <v>10</v>
      </c>
      <c r="H208" s="169">
        <v>10</v>
      </c>
      <c r="I208" s="127">
        <f>+IFERROR(H208*100/Q59,"")</f>
        <v>33.333333333333336</v>
      </c>
      <c r="J208" s="169">
        <v>10</v>
      </c>
      <c r="K208" s="127">
        <f>+IFERROR(J208*100/R59,"")</f>
        <v>33.333333333333336</v>
      </c>
      <c r="L208" s="169">
        <v>10</v>
      </c>
      <c r="M208" s="128">
        <f>+IFERROR(L208*100/S59,"")</f>
        <v>33.333333333333336</v>
      </c>
      <c r="N208" s="167"/>
      <c r="O208" s="167"/>
      <c r="P208" s="167"/>
      <c r="Q208" s="167"/>
      <c r="R208" s="167"/>
      <c r="S208" s="167"/>
    </row>
    <row r="209" spans="1:31" s="68" customFormat="1" ht="33" x14ac:dyDescent="0.2">
      <c r="A209" s="132" t="s">
        <v>144</v>
      </c>
      <c r="B209" s="169">
        <v>0</v>
      </c>
      <c r="C209" s="127">
        <f>+IFERROR(B209*100/($B$53+$H$53),"")</f>
        <v>0</v>
      </c>
      <c r="D209" s="169">
        <v>0</v>
      </c>
      <c r="E209" s="127">
        <f>+IFERROR(D209*100/($C$53+$I$53),"")</f>
        <v>0</v>
      </c>
      <c r="F209" s="170">
        <v>0</v>
      </c>
      <c r="G209" s="127">
        <f>+IFERROR(F209*100/($D$53+$J$53),"")</f>
        <v>0</v>
      </c>
      <c r="H209" s="169">
        <v>0</v>
      </c>
      <c r="I209" s="127">
        <f>+IFERROR(H209*100/($E$53+$K$53),"")</f>
        <v>0</v>
      </c>
      <c r="J209" s="169">
        <v>0</v>
      </c>
      <c r="K209" s="127">
        <f>+IFERROR(J209*100/($F$53+$L$53),"")</f>
        <v>0</v>
      </c>
      <c r="L209" s="169">
        <v>0</v>
      </c>
      <c r="M209" s="128">
        <f>+IFERROR(L209*100/($G$53+$M$53),"")</f>
        <v>0</v>
      </c>
      <c r="N209" s="167"/>
      <c r="O209" s="167"/>
      <c r="P209" s="167"/>
      <c r="Q209" s="167"/>
      <c r="R209" s="167"/>
      <c r="S209" s="167"/>
    </row>
    <row r="210" spans="1:31" s="68" customFormat="1" ht="33" x14ac:dyDescent="0.2">
      <c r="A210" s="132" t="s">
        <v>145</v>
      </c>
      <c r="B210" s="169">
        <v>0</v>
      </c>
      <c r="C210" s="127">
        <f>+IFERROR(B210*100/($B$53+$H$53),"")</f>
        <v>0</v>
      </c>
      <c r="D210" s="169">
        <v>0</v>
      </c>
      <c r="E210" s="127">
        <f>+IFERROR(D210*100/($C$53+$I$53),"")</f>
        <v>0</v>
      </c>
      <c r="F210" s="170">
        <v>0</v>
      </c>
      <c r="G210" s="127">
        <f>+IFERROR(F210*100/($D$53+$J$53),"")</f>
        <v>0</v>
      </c>
      <c r="H210" s="169">
        <v>0</v>
      </c>
      <c r="I210" s="127">
        <f>+IFERROR(H210*100/($E$53+$K$53),"")</f>
        <v>0</v>
      </c>
      <c r="J210" s="169">
        <v>0</v>
      </c>
      <c r="K210" s="127">
        <f>+IFERROR(J210*100/($F$53+$L$53),"")</f>
        <v>0</v>
      </c>
      <c r="L210" s="169">
        <v>0</v>
      </c>
      <c r="M210" s="128">
        <f>+IFERROR(L210*100/($G$53+$M$53),"")</f>
        <v>0</v>
      </c>
      <c r="N210" s="167"/>
      <c r="O210" s="167"/>
      <c r="P210" s="167"/>
      <c r="Q210" s="167"/>
      <c r="R210" s="167"/>
      <c r="S210" s="167"/>
    </row>
    <row r="211" spans="1:31" s="68" customFormat="1" x14ac:dyDescent="0.2">
      <c r="A211" s="132" t="s">
        <v>146</v>
      </c>
      <c r="B211" s="169">
        <v>23</v>
      </c>
      <c r="C211" s="127">
        <f>+IFERROR(B211*100/$N$83,"")</f>
        <v>82.142857142857139</v>
      </c>
      <c r="D211" s="169">
        <v>27</v>
      </c>
      <c r="E211" s="127">
        <f>+IFERROR(D211*100/$O$83,"")</f>
        <v>75</v>
      </c>
      <c r="F211" s="170">
        <v>27</v>
      </c>
      <c r="G211" s="127">
        <f>+IFERROR(F211*100/$P$83,"")</f>
        <v>75</v>
      </c>
      <c r="H211" s="169">
        <v>27</v>
      </c>
      <c r="I211" s="127">
        <f>+IFERROR(H211*100/$Q$83,"")</f>
        <v>75</v>
      </c>
      <c r="J211" s="169">
        <v>27</v>
      </c>
      <c r="K211" s="127">
        <f>+IFERROR(J211*100/$R$83,"")</f>
        <v>75</v>
      </c>
      <c r="L211" s="169">
        <v>27</v>
      </c>
      <c r="M211" s="128">
        <f>+IFERROR(L211*100/$S$83,"")</f>
        <v>75</v>
      </c>
      <c r="N211" s="167"/>
      <c r="O211" s="167"/>
      <c r="P211" s="167"/>
      <c r="Q211" s="167"/>
      <c r="R211" s="167"/>
      <c r="S211" s="167"/>
    </row>
    <row r="212" spans="1:31" s="68" customFormat="1" ht="33" x14ac:dyDescent="0.2">
      <c r="A212" s="132" t="s">
        <v>147</v>
      </c>
      <c r="B212" s="169">
        <v>23</v>
      </c>
      <c r="C212" s="127">
        <f>+IFERROR(B212*100/$N$83,"")</f>
        <v>82.142857142857139</v>
      </c>
      <c r="D212" s="169">
        <v>27</v>
      </c>
      <c r="E212" s="127">
        <f>+IFERROR(D212*100/$O$83,"")</f>
        <v>75</v>
      </c>
      <c r="F212" s="170">
        <v>27</v>
      </c>
      <c r="G212" s="127">
        <f>+IFERROR(F212*100/$P$83,"")</f>
        <v>75</v>
      </c>
      <c r="H212" s="169">
        <v>27</v>
      </c>
      <c r="I212" s="127">
        <f>+IFERROR(H212*100/$Q$83,"")</f>
        <v>75</v>
      </c>
      <c r="J212" s="169">
        <v>27</v>
      </c>
      <c r="K212" s="127">
        <f>+IFERROR(J212*100/$R$83,"")</f>
        <v>75</v>
      </c>
      <c r="L212" s="169">
        <v>27</v>
      </c>
      <c r="M212" s="128">
        <f>+IFERROR(L212*100/$S$83,"")</f>
        <v>75</v>
      </c>
      <c r="N212" s="167"/>
      <c r="O212" s="167"/>
      <c r="P212" s="167"/>
      <c r="Q212" s="167"/>
      <c r="R212" s="167"/>
      <c r="S212" s="167"/>
    </row>
    <row r="213" spans="1:31" s="68" customFormat="1" ht="33" x14ac:dyDescent="0.2">
      <c r="A213" s="132" t="s">
        <v>148</v>
      </c>
      <c r="B213" s="169">
        <v>11</v>
      </c>
      <c r="C213" s="127">
        <f>+IFERROR(B213*100/$N$83,"")</f>
        <v>39.285714285714285</v>
      </c>
      <c r="D213" s="169">
        <v>15</v>
      </c>
      <c r="E213" s="127">
        <f>+IFERROR(D213*100/$O$83,"")</f>
        <v>41.666666666666664</v>
      </c>
      <c r="F213" s="170">
        <v>15</v>
      </c>
      <c r="G213" s="127">
        <f>+IFERROR(F213*100/$P$83,"")</f>
        <v>41.666666666666664</v>
      </c>
      <c r="H213" s="169">
        <v>15</v>
      </c>
      <c r="I213" s="127">
        <f>+IFERROR(H213*100/$Q$83,"")</f>
        <v>41.666666666666664</v>
      </c>
      <c r="J213" s="169">
        <v>15</v>
      </c>
      <c r="K213" s="127">
        <f>+IFERROR(J213*100/$R$83,"")</f>
        <v>41.666666666666664</v>
      </c>
      <c r="L213" s="169">
        <v>15</v>
      </c>
      <c r="M213" s="128">
        <f>+IFERROR(L213*100/$S$83,"")</f>
        <v>41.666666666666664</v>
      </c>
      <c r="N213" s="167"/>
      <c r="O213" s="167"/>
      <c r="P213" s="167"/>
      <c r="Q213" s="167"/>
      <c r="R213" s="167"/>
      <c r="S213" s="167"/>
    </row>
    <row r="214" spans="1:31" s="68" customFormat="1" ht="33" x14ac:dyDescent="0.2">
      <c r="A214" s="172" t="s">
        <v>149</v>
      </c>
      <c r="B214" s="169">
        <v>9</v>
      </c>
      <c r="C214" s="127">
        <f>IF(B214=0,"",B214*100/(B53+H53))</f>
        <v>39.130434782608695</v>
      </c>
      <c r="D214" s="169">
        <v>9</v>
      </c>
      <c r="E214" s="127">
        <f>IF(D214=0,"",D214*100/(C53+I53))</f>
        <v>33.333333333333336</v>
      </c>
      <c r="F214" s="170">
        <v>6</v>
      </c>
      <c r="G214" s="127">
        <f>IF(F214=0,"",F214*100/(D53+J53))</f>
        <v>22.222222222222221</v>
      </c>
      <c r="H214" s="169">
        <v>6</v>
      </c>
      <c r="I214" s="127">
        <f>IF(H214=0,"",H214*100/(E53+K53))</f>
        <v>22.222222222222221</v>
      </c>
      <c r="J214" s="169">
        <v>6</v>
      </c>
      <c r="K214" s="127">
        <f>IF(J214=0,"",J214*100/(F53+L53))</f>
        <v>22.222222222222221</v>
      </c>
      <c r="L214" s="169">
        <v>6</v>
      </c>
      <c r="M214" s="128">
        <f>IF(L214=0,"",L214*100/(G53+M53))</f>
        <v>22.222222222222221</v>
      </c>
      <c r="N214" s="149"/>
      <c r="O214" s="149"/>
      <c r="P214" s="149"/>
      <c r="Q214" s="149"/>
      <c r="R214" s="149"/>
      <c r="S214" s="149"/>
    </row>
    <row r="215" spans="1:31" s="68" customFormat="1" ht="49.5" x14ac:dyDescent="0.2">
      <c r="A215" s="150" t="s">
        <v>150</v>
      </c>
      <c r="B215" s="173">
        <v>0</v>
      </c>
      <c r="C215" s="135" t="str">
        <f>IF(B215=0,"",B215*100/(B53+H53))</f>
        <v/>
      </c>
      <c r="D215" s="173">
        <v>0</v>
      </c>
      <c r="E215" s="135" t="str">
        <f>IF(D215=0,"",D215*100/(C53+I53))</f>
        <v/>
      </c>
      <c r="F215" s="174">
        <v>5</v>
      </c>
      <c r="G215" s="135">
        <f>IF(F215=0,"",F215*100/(D53+J53))</f>
        <v>18.518518518518519</v>
      </c>
      <c r="H215" s="173">
        <v>5</v>
      </c>
      <c r="I215" s="135">
        <f>IF(H215=0,"",H215*100/(E53+K53))</f>
        <v>18.518518518518519</v>
      </c>
      <c r="J215" s="173">
        <v>5</v>
      </c>
      <c r="K215" s="135">
        <f>IF(J215=0,"",J215*100/(F53+L53))</f>
        <v>18.518518518518519</v>
      </c>
      <c r="L215" s="173">
        <v>5</v>
      </c>
      <c r="M215" s="136">
        <f>IF(L215=0,"",L215*100/(G53+M53))</f>
        <v>18.518518518518519</v>
      </c>
      <c r="N215" s="149"/>
      <c r="O215" s="149"/>
      <c r="P215" s="149"/>
      <c r="Q215" s="149"/>
      <c r="R215" s="149"/>
      <c r="S215" s="149"/>
    </row>
    <row r="216" spans="1:31" s="68" customFormat="1" x14ac:dyDescent="0.2">
      <c r="A216" s="175"/>
      <c r="B216" s="175"/>
      <c r="C216" s="176"/>
      <c r="D216" s="176"/>
      <c r="E216" s="176"/>
      <c r="F216" s="176"/>
      <c r="G216" s="176"/>
      <c r="H216" s="176"/>
      <c r="I216" s="176"/>
      <c r="J216" s="176"/>
      <c r="K216" s="176"/>
      <c r="L216" s="176"/>
      <c r="M216" s="176"/>
      <c r="N216" s="176"/>
      <c r="O216" s="176"/>
      <c r="P216" s="176"/>
      <c r="Q216" s="176"/>
      <c r="R216" s="176"/>
      <c r="S216" s="177"/>
      <c r="T216" s="177"/>
      <c r="U216" s="177"/>
      <c r="V216" s="177"/>
      <c r="W216" s="177"/>
      <c r="X216" s="177"/>
      <c r="Y216" s="177"/>
      <c r="Z216" s="177"/>
      <c r="AA216" s="177"/>
      <c r="AB216" s="177"/>
      <c r="AC216" s="177"/>
      <c r="AD216" s="177"/>
      <c r="AE216" s="177"/>
    </row>
    <row r="217" spans="1:31" s="68" customFormat="1" x14ac:dyDescent="0.2">
      <c r="A217" s="160" t="s">
        <v>127</v>
      </c>
      <c r="B217" s="160"/>
      <c r="C217" s="160"/>
      <c r="D217" s="160"/>
      <c r="E217" s="160"/>
      <c r="F217" s="160"/>
      <c r="G217" s="160"/>
      <c r="H217" s="160"/>
      <c r="I217" s="160"/>
      <c r="J217" s="160"/>
      <c r="K217" s="160"/>
      <c r="L217" s="160"/>
      <c r="M217" s="160"/>
      <c r="N217" s="160"/>
      <c r="O217" s="160"/>
      <c r="P217" s="160"/>
      <c r="Q217" s="160"/>
      <c r="R217" s="160"/>
      <c r="S217" s="160"/>
    </row>
    <row r="218" spans="1:31" s="68" customFormat="1" x14ac:dyDescent="0.2">
      <c r="A218" s="366" t="s">
        <v>151</v>
      </c>
      <c r="B218" s="369">
        <v>2013</v>
      </c>
      <c r="C218" s="370"/>
      <c r="D218" s="371"/>
      <c r="E218" s="369">
        <v>2014</v>
      </c>
      <c r="F218" s="370"/>
      <c r="G218" s="371"/>
      <c r="H218" s="372">
        <v>2015</v>
      </c>
      <c r="I218" s="373"/>
      <c r="J218" s="373"/>
      <c r="K218" s="372">
        <v>2016</v>
      </c>
      <c r="L218" s="373"/>
      <c r="M218" s="373"/>
      <c r="N218" s="369">
        <v>2017</v>
      </c>
      <c r="O218" s="370"/>
      <c r="P218" s="371"/>
      <c r="Q218" s="369">
        <v>2018</v>
      </c>
      <c r="R218" s="370"/>
      <c r="S218" s="371"/>
    </row>
    <row r="219" spans="1:31" s="68" customFormat="1" x14ac:dyDescent="0.2">
      <c r="A219" s="367"/>
      <c r="B219" s="161" t="s">
        <v>152</v>
      </c>
      <c r="C219" s="372" t="s">
        <v>153</v>
      </c>
      <c r="D219" s="375"/>
      <c r="E219" s="161" t="s">
        <v>152</v>
      </c>
      <c r="F219" s="372" t="s">
        <v>153</v>
      </c>
      <c r="G219" s="375"/>
      <c r="H219" s="161" t="s">
        <v>152</v>
      </c>
      <c r="I219" s="372" t="s">
        <v>153</v>
      </c>
      <c r="J219" s="375"/>
      <c r="K219" s="161" t="s">
        <v>152</v>
      </c>
      <c r="L219" s="372" t="s">
        <v>153</v>
      </c>
      <c r="M219" s="375"/>
      <c r="N219" s="161" t="s">
        <v>152</v>
      </c>
      <c r="O219" s="372" t="s">
        <v>153</v>
      </c>
      <c r="P219" s="375"/>
      <c r="Q219" s="161" t="s">
        <v>152</v>
      </c>
      <c r="R219" s="372" t="s">
        <v>153</v>
      </c>
      <c r="S219" s="375"/>
    </row>
    <row r="220" spans="1:31" s="68" customFormat="1" x14ac:dyDescent="0.2">
      <c r="A220" s="368"/>
      <c r="B220" s="161" t="s">
        <v>84</v>
      </c>
      <c r="C220" s="161" t="s">
        <v>84</v>
      </c>
      <c r="D220" s="161" t="s">
        <v>85</v>
      </c>
      <c r="E220" s="161" t="s">
        <v>84</v>
      </c>
      <c r="F220" s="161" t="s">
        <v>84</v>
      </c>
      <c r="G220" s="161" t="s">
        <v>85</v>
      </c>
      <c r="H220" s="161" t="s">
        <v>84</v>
      </c>
      <c r="I220" s="161" t="s">
        <v>84</v>
      </c>
      <c r="J220" s="161" t="s">
        <v>85</v>
      </c>
      <c r="K220" s="161" t="s">
        <v>84</v>
      </c>
      <c r="L220" s="161" t="s">
        <v>84</v>
      </c>
      <c r="M220" s="161" t="s">
        <v>85</v>
      </c>
      <c r="N220" s="161" t="s">
        <v>84</v>
      </c>
      <c r="O220" s="161" t="s">
        <v>84</v>
      </c>
      <c r="P220" s="161" t="s">
        <v>85</v>
      </c>
      <c r="Q220" s="161" t="s">
        <v>84</v>
      </c>
      <c r="R220" s="161" t="s">
        <v>84</v>
      </c>
      <c r="S220" s="161" t="s">
        <v>85</v>
      </c>
    </row>
    <row r="221" spans="1:31" s="180" customFormat="1" ht="33" x14ac:dyDescent="0.2">
      <c r="A221" s="123" t="s">
        <v>154</v>
      </c>
      <c r="B221" s="178"/>
      <c r="C221" s="179"/>
      <c r="D221" s="164" t="str">
        <f t="shared" ref="D221:D239" si="27">IF(C221=0,"",C221*100/B221)</f>
        <v/>
      </c>
      <c r="E221" s="178"/>
      <c r="F221" s="179"/>
      <c r="G221" s="164" t="str">
        <f t="shared" ref="G221:G239" si="28">IF(F221=0,"",F221*100/E221)</f>
        <v/>
      </c>
      <c r="H221" s="178"/>
      <c r="I221" s="179"/>
      <c r="J221" s="164" t="str">
        <f t="shared" ref="J221:J239" si="29">IF(I221=0,"",I221*100/H221)</f>
        <v/>
      </c>
      <c r="K221" s="178"/>
      <c r="L221" s="179"/>
      <c r="M221" s="164" t="str">
        <f t="shared" ref="M221:M239" si="30">IF(L221=0,"",L221*100/K221)</f>
        <v/>
      </c>
      <c r="N221" s="178"/>
      <c r="O221" s="179"/>
      <c r="P221" s="164" t="str">
        <f t="shared" ref="P221:P239" si="31">IF(O221=0,"",O221*100/N221)</f>
        <v/>
      </c>
      <c r="Q221" s="178"/>
      <c r="R221" s="179"/>
      <c r="S221" s="166" t="str">
        <f t="shared" ref="S221:S239" si="32">IF(R221=0,"",R221*100/Q221)</f>
        <v/>
      </c>
    </row>
    <row r="222" spans="1:31" s="180" customFormat="1" ht="33" x14ac:dyDescent="0.2">
      <c r="A222" s="123" t="s">
        <v>155</v>
      </c>
      <c r="B222" s="181"/>
      <c r="C222" s="182"/>
      <c r="D222" s="127" t="str">
        <f t="shared" si="27"/>
        <v/>
      </c>
      <c r="E222" s="181"/>
      <c r="F222" s="182"/>
      <c r="G222" s="127" t="str">
        <f t="shared" si="28"/>
        <v/>
      </c>
      <c r="H222" s="181"/>
      <c r="I222" s="182"/>
      <c r="J222" s="127" t="str">
        <f t="shared" si="29"/>
        <v/>
      </c>
      <c r="K222" s="181"/>
      <c r="L222" s="182"/>
      <c r="M222" s="127" t="str">
        <f t="shared" si="30"/>
        <v/>
      </c>
      <c r="N222" s="181"/>
      <c r="O222" s="182"/>
      <c r="P222" s="127" t="str">
        <f t="shared" si="31"/>
        <v/>
      </c>
      <c r="Q222" s="181"/>
      <c r="R222" s="182"/>
      <c r="S222" s="128" t="str">
        <f t="shared" si="32"/>
        <v/>
      </c>
    </row>
    <row r="223" spans="1:31" s="68" customFormat="1" ht="33" x14ac:dyDescent="0.2">
      <c r="A223" s="140" t="s">
        <v>156</v>
      </c>
      <c r="B223" s="181"/>
      <c r="C223" s="169"/>
      <c r="D223" s="127" t="str">
        <f t="shared" si="27"/>
        <v/>
      </c>
      <c r="E223" s="181"/>
      <c r="F223" s="169"/>
      <c r="G223" s="127" t="str">
        <f t="shared" si="28"/>
        <v/>
      </c>
      <c r="H223" s="181"/>
      <c r="I223" s="169"/>
      <c r="J223" s="127" t="str">
        <f t="shared" si="29"/>
        <v/>
      </c>
      <c r="K223" s="181"/>
      <c r="L223" s="169"/>
      <c r="M223" s="127" t="str">
        <f t="shared" si="30"/>
        <v/>
      </c>
      <c r="N223" s="181"/>
      <c r="O223" s="169"/>
      <c r="P223" s="127" t="str">
        <f t="shared" si="31"/>
        <v/>
      </c>
      <c r="Q223" s="181"/>
      <c r="R223" s="169"/>
      <c r="S223" s="128" t="str">
        <f t="shared" si="32"/>
        <v/>
      </c>
    </row>
    <row r="224" spans="1:31" s="68" customFormat="1" ht="33" x14ac:dyDescent="0.2">
      <c r="A224" s="140" t="s">
        <v>157</v>
      </c>
      <c r="B224" s="181"/>
      <c r="C224" s="169"/>
      <c r="D224" s="127" t="str">
        <f t="shared" si="27"/>
        <v/>
      </c>
      <c r="E224" s="181"/>
      <c r="F224" s="169"/>
      <c r="G224" s="127" t="str">
        <f t="shared" si="28"/>
        <v/>
      </c>
      <c r="H224" s="181"/>
      <c r="I224" s="169"/>
      <c r="J224" s="127" t="str">
        <f t="shared" si="29"/>
        <v/>
      </c>
      <c r="K224" s="181"/>
      <c r="L224" s="169"/>
      <c r="M224" s="127" t="str">
        <f t="shared" si="30"/>
        <v/>
      </c>
      <c r="N224" s="181"/>
      <c r="O224" s="169"/>
      <c r="P224" s="127" t="str">
        <f t="shared" si="31"/>
        <v/>
      </c>
      <c r="Q224" s="181"/>
      <c r="R224" s="169"/>
      <c r="S224" s="128" t="str">
        <f t="shared" si="32"/>
        <v/>
      </c>
    </row>
    <row r="225" spans="1:31" s="68" customFormat="1" ht="33" x14ac:dyDescent="0.2">
      <c r="A225" s="140" t="s">
        <v>158</v>
      </c>
      <c r="B225" s="183" t="str">
        <f>IF(C223=0,"",(C223+C224))</f>
        <v/>
      </c>
      <c r="C225" s="169"/>
      <c r="D225" s="127" t="str">
        <f t="shared" si="27"/>
        <v/>
      </c>
      <c r="E225" s="183" t="str">
        <f>IF(F223=0,"",(F223+F224))</f>
        <v/>
      </c>
      <c r="F225" s="169"/>
      <c r="G225" s="127" t="str">
        <f t="shared" si="28"/>
        <v/>
      </c>
      <c r="H225" s="183" t="str">
        <f>IF(I223=0,"",(I223+I224))</f>
        <v/>
      </c>
      <c r="I225" s="126"/>
      <c r="J225" s="127" t="str">
        <f t="shared" si="29"/>
        <v/>
      </c>
      <c r="K225" s="183" t="str">
        <f>IF(L223=0,"",(L223+L224))</f>
        <v/>
      </c>
      <c r="L225" s="169"/>
      <c r="M225" s="127" t="str">
        <f t="shared" si="30"/>
        <v/>
      </c>
      <c r="N225" s="183" t="str">
        <f>IF(O223=0,"",(O223+O224))</f>
        <v/>
      </c>
      <c r="O225" s="169"/>
      <c r="P225" s="127" t="str">
        <f t="shared" si="31"/>
        <v/>
      </c>
      <c r="Q225" s="183" t="str">
        <f>IF(R223=0,"",(R223+R224))</f>
        <v/>
      </c>
      <c r="R225" s="169"/>
      <c r="S225" s="128" t="str">
        <f t="shared" si="32"/>
        <v/>
      </c>
    </row>
    <row r="226" spans="1:31" s="68" customFormat="1" ht="33" x14ac:dyDescent="0.2">
      <c r="A226" s="140" t="s">
        <v>159</v>
      </c>
      <c r="B226" s="183" t="str">
        <f>IF(C223=0,"",C223)</f>
        <v/>
      </c>
      <c r="C226" s="169"/>
      <c r="D226" s="127" t="str">
        <f t="shared" si="27"/>
        <v/>
      </c>
      <c r="E226" s="183" t="str">
        <f>IF(F223=0,"",F223)</f>
        <v/>
      </c>
      <c r="F226" s="169"/>
      <c r="G226" s="127" t="str">
        <f t="shared" si="28"/>
        <v/>
      </c>
      <c r="H226" s="183" t="str">
        <f>IF(I223=0,"",I223)</f>
        <v/>
      </c>
      <c r="I226" s="126"/>
      <c r="J226" s="127" t="str">
        <f t="shared" si="29"/>
        <v/>
      </c>
      <c r="K226" s="183" t="str">
        <f>IF(L223=0,"",L223)</f>
        <v/>
      </c>
      <c r="L226" s="169"/>
      <c r="M226" s="127" t="str">
        <f t="shared" si="30"/>
        <v/>
      </c>
      <c r="N226" s="183" t="str">
        <f>IF(O223=0,"",O223)</f>
        <v/>
      </c>
      <c r="O226" s="169"/>
      <c r="P226" s="127" t="str">
        <f t="shared" si="31"/>
        <v/>
      </c>
      <c r="Q226" s="183" t="str">
        <f>IF(R223=0,"",R223)</f>
        <v/>
      </c>
      <c r="R226" s="169"/>
      <c r="S226" s="128" t="str">
        <f t="shared" si="32"/>
        <v/>
      </c>
    </row>
    <row r="227" spans="1:31" s="68" customFormat="1" ht="33" x14ac:dyDescent="0.2">
      <c r="A227" s="140" t="s">
        <v>160</v>
      </c>
      <c r="B227" s="183" t="str">
        <f>IF(C224=0,"",C224)</f>
        <v/>
      </c>
      <c r="C227" s="169"/>
      <c r="D227" s="127" t="str">
        <f t="shared" si="27"/>
        <v/>
      </c>
      <c r="E227" s="183" t="str">
        <f>IF(F224=0,"",F224)</f>
        <v/>
      </c>
      <c r="F227" s="169"/>
      <c r="G227" s="127" t="str">
        <f t="shared" si="28"/>
        <v/>
      </c>
      <c r="H227" s="183" t="str">
        <f>IF(I224=0,"",I224)</f>
        <v/>
      </c>
      <c r="I227" s="126"/>
      <c r="J227" s="127" t="str">
        <f t="shared" si="29"/>
        <v/>
      </c>
      <c r="K227" s="183" t="str">
        <f>IF(L224=0,"",L224)</f>
        <v/>
      </c>
      <c r="L227" s="169"/>
      <c r="M227" s="127" t="str">
        <f t="shared" si="30"/>
        <v/>
      </c>
      <c r="N227" s="183" t="str">
        <f>IF(O224=0,"",O224)</f>
        <v/>
      </c>
      <c r="O227" s="169"/>
      <c r="P227" s="127" t="str">
        <f t="shared" si="31"/>
        <v/>
      </c>
      <c r="Q227" s="183" t="str">
        <f>IF(R224=0,"",R224)</f>
        <v/>
      </c>
      <c r="R227" s="169"/>
      <c r="S227" s="128" t="str">
        <f t="shared" si="32"/>
        <v/>
      </c>
    </row>
    <row r="228" spans="1:31" s="68" customFormat="1" ht="33" x14ac:dyDescent="0.2">
      <c r="A228" s="140" t="s">
        <v>161</v>
      </c>
      <c r="B228" s="183" t="str">
        <f>IF(C226=0,"",(C226+C227))</f>
        <v/>
      </c>
      <c r="C228" s="169"/>
      <c r="D228" s="127" t="str">
        <f t="shared" si="27"/>
        <v/>
      </c>
      <c r="E228" s="183" t="str">
        <f>IF(F226=0,"",(F226+F227))</f>
        <v/>
      </c>
      <c r="F228" s="169"/>
      <c r="G228" s="127" t="str">
        <f t="shared" si="28"/>
        <v/>
      </c>
      <c r="H228" s="183" t="str">
        <f>IF(I226=0,"",(I226+I227))</f>
        <v/>
      </c>
      <c r="I228" s="126"/>
      <c r="J228" s="127" t="str">
        <f t="shared" si="29"/>
        <v/>
      </c>
      <c r="K228" s="183" t="str">
        <f>IF(L226=0,"",(L226+L227))</f>
        <v/>
      </c>
      <c r="L228" s="169"/>
      <c r="M228" s="127" t="str">
        <f t="shared" si="30"/>
        <v/>
      </c>
      <c r="N228" s="183" t="str">
        <f>IF(O226=0,"",(O226+O227))</f>
        <v/>
      </c>
      <c r="O228" s="169"/>
      <c r="P228" s="127" t="str">
        <f t="shared" si="31"/>
        <v/>
      </c>
      <c r="Q228" s="183" t="str">
        <f>IF(R226=0,"",(R226+R227))</f>
        <v/>
      </c>
      <c r="R228" s="169"/>
      <c r="S228" s="128" t="str">
        <f t="shared" si="32"/>
        <v/>
      </c>
    </row>
    <row r="229" spans="1:31" s="68" customFormat="1" ht="33" x14ac:dyDescent="0.2">
      <c r="A229" s="115" t="s">
        <v>162</v>
      </c>
      <c r="B229" s="279">
        <v>1353</v>
      </c>
      <c r="C229" s="279">
        <v>1117</v>
      </c>
      <c r="D229" s="127">
        <f t="shared" si="27"/>
        <v>82.557280118255733</v>
      </c>
      <c r="E229" s="279">
        <v>1324</v>
      </c>
      <c r="F229" s="279">
        <v>969</v>
      </c>
      <c r="G229" s="127">
        <f t="shared" si="28"/>
        <v>73.187311178247739</v>
      </c>
      <c r="H229" s="279">
        <v>1464</v>
      </c>
      <c r="I229" s="279">
        <v>997</v>
      </c>
      <c r="J229" s="127">
        <f t="shared" si="29"/>
        <v>68.101092896174862</v>
      </c>
      <c r="K229" s="279">
        <v>1514</v>
      </c>
      <c r="L229" s="279">
        <f>I229+100</f>
        <v>1097</v>
      </c>
      <c r="M229" s="127">
        <f t="shared" si="30"/>
        <v>72.457067371202115</v>
      </c>
      <c r="N229" s="279">
        <f>K229</f>
        <v>1514</v>
      </c>
      <c r="O229" s="279">
        <v>1097</v>
      </c>
      <c r="P229" s="127">
        <f t="shared" si="31"/>
        <v>72.457067371202115</v>
      </c>
      <c r="Q229" s="279">
        <v>1514</v>
      </c>
      <c r="R229" s="279">
        <v>1097</v>
      </c>
      <c r="S229" s="128">
        <f t="shared" si="32"/>
        <v>72.457067371202115</v>
      </c>
    </row>
    <row r="230" spans="1:31" s="68" customFormat="1" ht="33" x14ac:dyDescent="0.2">
      <c r="A230" s="115" t="s">
        <v>163</v>
      </c>
      <c r="B230" s="279"/>
      <c r="C230" s="279"/>
      <c r="D230" s="127" t="str">
        <f t="shared" si="27"/>
        <v/>
      </c>
      <c r="E230" s="279"/>
      <c r="F230" s="279"/>
      <c r="G230" s="127" t="str">
        <f t="shared" si="28"/>
        <v/>
      </c>
      <c r="H230" s="279"/>
      <c r="I230" s="279"/>
      <c r="J230" s="127" t="str">
        <f t="shared" si="29"/>
        <v/>
      </c>
      <c r="K230" s="279"/>
      <c r="L230" s="279"/>
      <c r="M230" s="127" t="str">
        <f t="shared" si="30"/>
        <v/>
      </c>
      <c r="N230" s="280"/>
      <c r="O230" s="279"/>
      <c r="P230" s="127" t="str">
        <f t="shared" si="31"/>
        <v/>
      </c>
      <c r="Q230" s="280"/>
      <c r="R230" s="279"/>
      <c r="S230" s="128" t="str">
        <f t="shared" si="32"/>
        <v/>
      </c>
    </row>
    <row r="231" spans="1:31" s="68" customFormat="1" ht="33" x14ac:dyDescent="0.2">
      <c r="A231" s="140" t="s">
        <v>164</v>
      </c>
      <c r="B231" s="279">
        <v>1077</v>
      </c>
      <c r="C231" s="279">
        <v>471</v>
      </c>
      <c r="D231" s="127">
        <f t="shared" si="27"/>
        <v>43.732590529247908</v>
      </c>
      <c r="E231" s="279">
        <v>1069</v>
      </c>
      <c r="F231" s="279">
        <v>599</v>
      </c>
      <c r="G231" s="127">
        <f t="shared" si="28"/>
        <v>56.033676333021518</v>
      </c>
      <c r="H231" s="279">
        <v>1299</v>
      </c>
      <c r="I231" s="279">
        <v>734</v>
      </c>
      <c r="J231" s="127">
        <f t="shared" si="29"/>
        <v>56.505003849114701</v>
      </c>
      <c r="K231" s="279">
        <v>1300</v>
      </c>
      <c r="L231" s="279">
        <v>738</v>
      </c>
      <c r="M231" s="127">
        <f t="shared" si="30"/>
        <v>56.769230769230766</v>
      </c>
      <c r="N231" s="280">
        <v>1300</v>
      </c>
      <c r="O231" s="169">
        <v>740</v>
      </c>
      <c r="P231" s="127">
        <f t="shared" si="31"/>
        <v>56.92307692307692</v>
      </c>
      <c r="Q231" s="280">
        <v>1300</v>
      </c>
      <c r="R231" s="279">
        <v>744</v>
      </c>
      <c r="S231" s="128">
        <f t="shared" si="32"/>
        <v>57.230769230769234</v>
      </c>
    </row>
    <row r="232" spans="1:31" s="68" customFormat="1" ht="33" x14ac:dyDescent="0.2">
      <c r="A232" s="140" t="s">
        <v>165</v>
      </c>
      <c r="B232" s="279"/>
      <c r="C232" s="279"/>
      <c r="D232" s="127" t="str">
        <f t="shared" si="27"/>
        <v/>
      </c>
      <c r="E232" s="279"/>
      <c r="F232" s="279"/>
      <c r="G232" s="127" t="str">
        <f t="shared" si="28"/>
        <v/>
      </c>
      <c r="H232" s="279"/>
      <c r="I232" s="279"/>
      <c r="J232" s="127" t="str">
        <f t="shared" si="29"/>
        <v/>
      </c>
      <c r="K232" s="279"/>
      <c r="L232" s="279"/>
      <c r="M232" s="127" t="str">
        <f t="shared" si="30"/>
        <v/>
      </c>
      <c r="N232" s="280"/>
      <c r="O232" s="169"/>
      <c r="P232" s="127" t="str">
        <f t="shared" si="31"/>
        <v/>
      </c>
      <c r="Q232" s="280"/>
      <c r="R232" s="279"/>
      <c r="S232" s="128" t="str">
        <f t="shared" si="32"/>
        <v/>
      </c>
    </row>
    <row r="233" spans="1:31" s="68" customFormat="1" ht="33" x14ac:dyDescent="0.2">
      <c r="A233" s="101" t="s">
        <v>166</v>
      </c>
      <c r="B233" s="281">
        <f>IF(C231=0,"",(C231+C232))</f>
        <v>471</v>
      </c>
      <c r="C233" s="169">
        <v>143</v>
      </c>
      <c r="D233" s="127">
        <f t="shared" si="27"/>
        <v>30.360934182590235</v>
      </c>
      <c r="E233" s="281">
        <f>IF(F231=0,"",(F231+F232))</f>
        <v>599</v>
      </c>
      <c r="F233" s="169">
        <v>142</v>
      </c>
      <c r="G233" s="127">
        <f t="shared" si="28"/>
        <v>23.706176961602672</v>
      </c>
      <c r="H233" s="281">
        <f>IF(I231=0,"",(I231+I232))</f>
        <v>734</v>
      </c>
      <c r="I233" s="126">
        <v>120</v>
      </c>
      <c r="J233" s="127">
        <f t="shared" si="29"/>
        <v>16.348773841961854</v>
      </c>
      <c r="K233" s="281">
        <f>IF(L231=0,"",(L231+L232))</f>
        <v>738</v>
      </c>
      <c r="L233" s="169">
        <v>130</v>
      </c>
      <c r="M233" s="127">
        <f t="shared" si="30"/>
        <v>17.615176151761517</v>
      </c>
      <c r="N233" s="281">
        <f>IF(O231=0,"",(O231+O232))</f>
        <v>740</v>
      </c>
      <c r="O233" s="169">
        <v>140</v>
      </c>
      <c r="P233" s="127">
        <f t="shared" si="31"/>
        <v>18.918918918918919</v>
      </c>
      <c r="Q233" s="281">
        <f>IF(R231=0,"",(R231+R232))</f>
        <v>744</v>
      </c>
      <c r="R233" s="169">
        <v>150</v>
      </c>
      <c r="S233" s="128">
        <f t="shared" si="32"/>
        <v>20.161290322580644</v>
      </c>
    </row>
    <row r="234" spans="1:31" s="68" customFormat="1" ht="33" x14ac:dyDescent="0.2">
      <c r="A234" s="101" t="s">
        <v>167</v>
      </c>
      <c r="B234" s="281">
        <f>IF(C231=0,"",C231)</f>
        <v>471</v>
      </c>
      <c r="C234" s="169">
        <v>275</v>
      </c>
      <c r="D234" s="127">
        <f t="shared" si="27"/>
        <v>58.386411889596602</v>
      </c>
      <c r="E234" s="281">
        <f>IF(F231=0,"",F231)</f>
        <v>599</v>
      </c>
      <c r="F234" s="169">
        <v>317</v>
      </c>
      <c r="G234" s="127">
        <f t="shared" si="28"/>
        <v>52.921535893155259</v>
      </c>
      <c r="H234" s="281">
        <f>IF(I231=0,"",I231)</f>
        <v>734</v>
      </c>
      <c r="I234" s="126">
        <v>279</v>
      </c>
      <c r="J234" s="127">
        <f t="shared" si="29"/>
        <v>38.01089918256131</v>
      </c>
      <c r="K234" s="281">
        <f>IF(L231=0,"",L231)</f>
        <v>738</v>
      </c>
      <c r="L234" s="169">
        <v>300</v>
      </c>
      <c r="M234" s="127">
        <f t="shared" si="30"/>
        <v>40.650406504065039</v>
      </c>
      <c r="N234" s="281">
        <f>IF(O231=0,"",O231)</f>
        <v>740</v>
      </c>
      <c r="O234" s="169">
        <v>300</v>
      </c>
      <c r="P234" s="127">
        <f t="shared" si="31"/>
        <v>40.54054054054054</v>
      </c>
      <c r="Q234" s="281">
        <f>IF(R231=0,"",R231)</f>
        <v>744</v>
      </c>
      <c r="R234" s="169">
        <v>300</v>
      </c>
      <c r="S234" s="128">
        <f t="shared" si="32"/>
        <v>40.322580645161288</v>
      </c>
    </row>
    <row r="235" spans="1:31" s="68" customFormat="1" ht="33" x14ac:dyDescent="0.2">
      <c r="A235" s="101" t="s">
        <v>167</v>
      </c>
      <c r="B235" s="281" t="str">
        <f>IF(C232=0,"",C232)</f>
        <v/>
      </c>
      <c r="C235" s="169"/>
      <c r="D235" s="127" t="str">
        <f t="shared" si="27"/>
        <v/>
      </c>
      <c r="E235" s="281" t="str">
        <f>IF(F232=0,"",F232)</f>
        <v/>
      </c>
      <c r="F235" s="169"/>
      <c r="G235" s="127" t="str">
        <f t="shared" si="28"/>
        <v/>
      </c>
      <c r="H235" s="281" t="str">
        <f>IF(I232=0,"",I232)</f>
        <v/>
      </c>
      <c r="I235" s="126"/>
      <c r="J235" s="127" t="str">
        <f t="shared" si="29"/>
        <v/>
      </c>
      <c r="K235" s="281" t="str">
        <f>IF(L232=0,"",L232)</f>
        <v/>
      </c>
      <c r="L235" s="169"/>
      <c r="M235" s="127" t="str">
        <f t="shared" si="30"/>
        <v/>
      </c>
      <c r="N235" s="281" t="str">
        <f>IF(O232=0,"",O232)</f>
        <v/>
      </c>
      <c r="O235" s="169"/>
      <c r="P235" s="127" t="str">
        <f t="shared" si="31"/>
        <v/>
      </c>
      <c r="Q235" s="281" t="str">
        <f>IF(R232=0,"",R232)</f>
        <v/>
      </c>
      <c r="R235" s="169"/>
      <c r="S235" s="128" t="str">
        <f t="shared" si="32"/>
        <v/>
      </c>
    </row>
    <row r="236" spans="1:31" s="68" customFormat="1" ht="33" x14ac:dyDescent="0.2">
      <c r="A236" s="101" t="s">
        <v>168</v>
      </c>
      <c r="B236" s="281">
        <f>IF(C234=0,"",(C234+C235))</f>
        <v>275</v>
      </c>
      <c r="C236" s="169">
        <v>135</v>
      </c>
      <c r="D236" s="127">
        <f t="shared" si="27"/>
        <v>49.090909090909093</v>
      </c>
      <c r="E236" s="281">
        <f>IF(F234=0,"",(F234+F235))</f>
        <v>317</v>
      </c>
      <c r="F236" s="169">
        <v>124</v>
      </c>
      <c r="G236" s="127">
        <f t="shared" si="28"/>
        <v>39.116719242902207</v>
      </c>
      <c r="H236" s="281">
        <f>IF(I234=0,"",(I234+I235))</f>
        <v>279</v>
      </c>
      <c r="I236" s="126">
        <v>110</v>
      </c>
      <c r="J236" s="127">
        <f t="shared" si="29"/>
        <v>39.426523297491038</v>
      </c>
      <c r="K236" s="281">
        <f>IF(L234=0,"",(L234+L235))</f>
        <v>300</v>
      </c>
      <c r="L236" s="169">
        <v>115</v>
      </c>
      <c r="M236" s="127">
        <f t="shared" si="30"/>
        <v>38.333333333333336</v>
      </c>
      <c r="N236" s="281">
        <f>IF(O234=0,"",(O234+O235))</f>
        <v>300</v>
      </c>
      <c r="O236" s="169">
        <v>116</v>
      </c>
      <c r="P236" s="127">
        <f t="shared" si="31"/>
        <v>38.666666666666664</v>
      </c>
      <c r="Q236" s="281">
        <f>IF(R234=0,"",(R234+R235))</f>
        <v>300</v>
      </c>
      <c r="R236" s="169">
        <v>120</v>
      </c>
      <c r="S236" s="128">
        <f t="shared" si="32"/>
        <v>40</v>
      </c>
    </row>
    <row r="237" spans="1:31" s="68" customFormat="1" x14ac:dyDescent="0.2">
      <c r="A237" s="101" t="s">
        <v>169</v>
      </c>
      <c r="B237" s="169"/>
      <c r="C237" s="169"/>
      <c r="D237" s="127" t="str">
        <f t="shared" si="27"/>
        <v/>
      </c>
      <c r="E237" s="169"/>
      <c r="F237" s="169"/>
      <c r="G237" s="127" t="str">
        <f t="shared" si="28"/>
        <v/>
      </c>
      <c r="H237" s="126"/>
      <c r="I237" s="126">
        <v>0</v>
      </c>
      <c r="J237" s="127" t="str">
        <f t="shared" si="29"/>
        <v/>
      </c>
      <c r="K237" s="169"/>
      <c r="L237" s="169"/>
      <c r="M237" s="127" t="str">
        <f t="shared" si="30"/>
        <v/>
      </c>
      <c r="N237" s="280"/>
      <c r="O237" s="169">
        <v>0</v>
      </c>
      <c r="P237" s="127" t="str">
        <f t="shared" si="31"/>
        <v/>
      </c>
      <c r="Q237" s="280"/>
      <c r="R237" s="169">
        <v>0</v>
      </c>
      <c r="S237" s="128" t="str">
        <f t="shared" si="32"/>
        <v/>
      </c>
    </row>
    <row r="238" spans="1:31" s="68" customFormat="1" ht="33" x14ac:dyDescent="0.2">
      <c r="A238" s="101" t="s">
        <v>170</v>
      </c>
      <c r="B238" s="169">
        <v>85</v>
      </c>
      <c r="C238" s="169">
        <v>84</v>
      </c>
      <c r="D238" s="127">
        <f t="shared" si="27"/>
        <v>98.82352941176471</v>
      </c>
      <c r="E238" s="169">
        <v>85</v>
      </c>
      <c r="F238" s="169">
        <v>84</v>
      </c>
      <c r="G238" s="127">
        <f t="shared" si="28"/>
        <v>98.82352941176471</v>
      </c>
      <c r="H238" s="126">
        <v>85</v>
      </c>
      <c r="I238" s="126">
        <v>82</v>
      </c>
      <c r="J238" s="127">
        <f t="shared" si="29"/>
        <v>96.470588235294116</v>
      </c>
      <c r="K238" s="169">
        <v>86</v>
      </c>
      <c r="L238" s="169">
        <v>85</v>
      </c>
      <c r="M238" s="127">
        <f t="shared" si="30"/>
        <v>98.837209302325576</v>
      </c>
      <c r="N238" s="280">
        <v>86</v>
      </c>
      <c r="O238" s="169">
        <v>85</v>
      </c>
      <c r="P238" s="127">
        <f t="shared" si="31"/>
        <v>98.837209302325576</v>
      </c>
      <c r="Q238" s="280">
        <v>86</v>
      </c>
      <c r="R238" s="169">
        <v>85</v>
      </c>
      <c r="S238" s="128">
        <f t="shared" si="32"/>
        <v>98.837209302325576</v>
      </c>
    </row>
    <row r="239" spans="1:31" s="68" customFormat="1" ht="33" x14ac:dyDescent="0.2">
      <c r="A239" s="101" t="s">
        <v>171</v>
      </c>
      <c r="B239" s="173">
        <v>143</v>
      </c>
      <c r="C239" s="173">
        <v>140</v>
      </c>
      <c r="D239" s="135">
        <f t="shared" si="27"/>
        <v>97.902097902097907</v>
      </c>
      <c r="E239" s="173">
        <v>143</v>
      </c>
      <c r="F239" s="173">
        <v>139</v>
      </c>
      <c r="G239" s="135">
        <f t="shared" si="28"/>
        <v>97.2027972027972</v>
      </c>
      <c r="H239" s="184">
        <v>144</v>
      </c>
      <c r="I239" s="184">
        <v>140</v>
      </c>
      <c r="J239" s="135">
        <f t="shared" si="29"/>
        <v>97.222222222222229</v>
      </c>
      <c r="K239" s="173">
        <v>156</v>
      </c>
      <c r="L239" s="173">
        <v>156</v>
      </c>
      <c r="M239" s="135">
        <f t="shared" si="30"/>
        <v>100</v>
      </c>
      <c r="N239" s="282">
        <v>156</v>
      </c>
      <c r="O239" s="173">
        <v>154</v>
      </c>
      <c r="P239" s="135">
        <f t="shared" si="31"/>
        <v>98.717948717948715</v>
      </c>
      <c r="Q239" s="282">
        <v>156</v>
      </c>
      <c r="R239" s="173">
        <v>154</v>
      </c>
      <c r="S239" s="136">
        <f t="shared" si="32"/>
        <v>98.717948717948715</v>
      </c>
    </row>
    <row r="240" spans="1:31" s="68" customFormat="1" x14ac:dyDescent="0.2">
      <c r="A240" s="378" t="s">
        <v>172</v>
      </c>
      <c r="B240" s="378"/>
      <c r="C240" s="378"/>
      <c r="D240" s="378"/>
      <c r="E240" s="378"/>
      <c r="F240" s="378"/>
      <c r="G240" s="378"/>
      <c r="H240" s="378"/>
      <c r="I240" s="378"/>
      <c r="J240" s="378"/>
      <c r="K240" s="378"/>
      <c r="L240" s="378"/>
      <c r="M240" s="378"/>
      <c r="N240" s="378"/>
      <c r="O240" s="378"/>
      <c r="P240" s="378"/>
      <c r="Q240" s="378"/>
      <c r="R240" s="378"/>
      <c r="S240" s="378"/>
      <c r="T240" s="378"/>
      <c r="U240" s="378"/>
      <c r="V240" s="378"/>
      <c r="W240" s="378"/>
      <c r="X240" s="378"/>
      <c r="Y240" s="378"/>
      <c r="Z240" s="378"/>
      <c r="AA240" s="378"/>
      <c r="AB240" s="378"/>
      <c r="AC240" s="378"/>
      <c r="AD240" s="378"/>
      <c r="AE240" s="378"/>
    </row>
    <row r="241" spans="1:31" s="68" customFormat="1" x14ac:dyDescent="0.3">
      <c r="A241" s="379" t="s">
        <v>173</v>
      </c>
      <c r="B241" s="379"/>
      <c r="C241" s="379"/>
      <c r="D241" s="379"/>
      <c r="E241" s="379"/>
      <c r="F241" s="379"/>
      <c r="G241" s="379"/>
      <c r="H241" s="379"/>
      <c r="I241" s="379"/>
      <c r="J241" s="379"/>
      <c r="K241" s="379"/>
      <c r="L241" s="379"/>
      <c r="M241" s="379"/>
      <c r="N241" s="379"/>
      <c r="O241" s="379"/>
      <c r="P241" s="379"/>
      <c r="Q241" s="379"/>
      <c r="R241" s="379"/>
      <c r="S241" s="379"/>
      <c r="T241" s="379"/>
      <c r="U241" s="379"/>
      <c r="V241" s="379"/>
      <c r="W241" s="379"/>
      <c r="X241" s="379"/>
      <c r="Y241" s="379"/>
      <c r="Z241" s="379"/>
      <c r="AA241" s="379"/>
      <c r="AB241" s="379"/>
      <c r="AC241" s="379"/>
      <c r="AD241" s="379"/>
      <c r="AE241" s="379"/>
    </row>
    <row r="242" spans="1:31" s="68" customFormat="1" x14ac:dyDescent="0.3">
      <c r="A242" s="380" t="s">
        <v>174</v>
      </c>
      <c r="B242" s="380"/>
      <c r="C242" s="380"/>
      <c r="D242" s="380"/>
      <c r="E242" s="380"/>
      <c r="F242" s="380"/>
      <c r="G242" s="380"/>
      <c r="H242" s="380"/>
      <c r="I242" s="380"/>
      <c r="J242" s="380"/>
      <c r="K242" s="380"/>
      <c r="L242" s="380"/>
      <c r="M242" s="380"/>
      <c r="N242" s="380"/>
      <c r="O242" s="380"/>
      <c r="P242" s="380"/>
      <c r="Q242" s="380"/>
      <c r="R242" s="380"/>
      <c r="S242" s="380"/>
      <c r="T242" s="380"/>
      <c r="U242" s="380"/>
      <c r="V242" s="380"/>
      <c r="W242" s="380"/>
      <c r="X242" s="380"/>
      <c r="Y242" s="380"/>
      <c r="Z242" s="380"/>
      <c r="AA242" s="380"/>
      <c r="AB242" s="380"/>
      <c r="AC242" s="380"/>
      <c r="AD242" s="380"/>
      <c r="AE242" s="380"/>
    </row>
    <row r="243" spans="1:31" s="185" customFormat="1" x14ac:dyDescent="0.3">
      <c r="A243" s="381" t="s">
        <v>175</v>
      </c>
      <c r="B243" s="381"/>
      <c r="C243" s="381"/>
      <c r="D243" s="381"/>
      <c r="E243" s="381"/>
      <c r="F243" s="381"/>
      <c r="G243" s="381"/>
      <c r="H243" s="381"/>
      <c r="I243" s="381"/>
      <c r="J243" s="381"/>
      <c r="K243" s="381"/>
      <c r="L243" s="381"/>
      <c r="M243" s="381"/>
      <c r="N243" s="381"/>
      <c r="O243" s="381"/>
      <c r="P243" s="381"/>
      <c r="Q243" s="381"/>
      <c r="R243" s="381"/>
      <c r="S243" s="381"/>
      <c r="T243" s="381"/>
      <c r="U243" s="381"/>
      <c r="V243" s="381"/>
      <c r="W243" s="381"/>
      <c r="X243" s="381"/>
      <c r="Y243" s="381"/>
    </row>
    <row r="244" spans="1:31" s="185" customFormat="1" x14ac:dyDescent="0.3">
      <c r="A244" s="381" t="s">
        <v>176</v>
      </c>
      <c r="B244" s="381"/>
      <c r="C244" s="381"/>
      <c r="D244" s="381"/>
      <c r="E244" s="381"/>
      <c r="F244" s="381"/>
      <c r="G244" s="381"/>
      <c r="H244" s="381"/>
      <c r="I244" s="381"/>
      <c r="J244" s="381"/>
      <c r="K244" s="381"/>
      <c r="L244" s="381"/>
      <c r="M244" s="381"/>
      <c r="N244" s="381"/>
      <c r="O244" s="381"/>
      <c r="P244" s="381"/>
      <c r="Q244" s="381"/>
      <c r="R244" s="381"/>
      <c r="S244" s="381"/>
      <c r="T244" s="381"/>
      <c r="U244" s="381"/>
      <c r="V244" s="381"/>
      <c r="W244" s="381"/>
      <c r="X244" s="381"/>
      <c r="Y244" s="381"/>
    </row>
    <row r="246" spans="1:31" x14ac:dyDescent="0.3">
      <c r="A246" s="348"/>
      <c r="B246" s="348"/>
      <c r="C246" s="348"/>
      <c r="D246" s="348"/>
      <c r="E246" s="348"/>
      <c r="F246" s="348"/>
      <c r="G246" s="348"/>
      <c r="H246" s="348"/>
      <c r="I246" s="348"/>
      <c r="J246" s="348"/>
      <c r="K246" s="348"/>
      <c r="L246" s="348"/>
      <c r="M246" s="348"/>
      <c r="N246" s="348"/>
      <c r="O246" s="348"/>
    </row>
    <row r="247" spans="1:31" x14ac:dyDescent="0.3">
      <c r="A247" s="329" t="s">
        <v>98</v>
      </c>
      <c r="B247" s="376">
        <v>2013</v>
      </c>
      <c r="C247" s="376"/>
      <c r="D247" s="376">
        <v>2014</v>
      </c>
      <c r="E247" s="376"/>
      <c r="F247" s="377">
        <v>2015</v>
      </c>
      <c r="G247" s="377"/>
      <c r="H247" s="377">
        <v>2016</v>
      </c>
      <c r="I247" s="377"/>
      <c r="J247" s="376">
        <v>2017</v>
      </c>
      <c r="K247" s="376"/>
      <c r="L247" s="376">
        <v>2018</v>
      </c>
      <c r="M247" s="376"/>
    </row>
    <row r="248" spans="1:31" x14ac:dyDescent="0.3">
      <c r="A248" s="330"/>
      <c r="B248" s="186" t="s">
        <v>99</v>
      </c>
      <c r="C248" s="186" t="s">
        <v>85</v>
      </c>
      <c r="D248" s="186" t="s">
        <v>99</v>
      </c>
      <c r="E248" s="186" t="s">
        <v>85</v>
      </c>
      <c r="F248" s="186" t="s">
        <v>99</v>
      </c>
      <c r="G248" s="186" t="s">
        <v>85</v>
      </c>
      <c r="H248" s="186" t="s">
        <v>99</v>
      </c>
      <c r="I248" s="186" t="s">
        <v>85</v>
      </c>
      <c r="J248" s="186" t="s">
        <v>99</v>
      </c>
      <c r="K248" s="186" t="s">
        <v>85</v>
      </c>
      <c r="L248" s="186" t="s">
        <v>99</v>
      </c>
      <c r="M248" s="186" t="s">
        <v>85</v>
      </c>
    </row>
    <row r="249" spans="1:31" x14ac:dyDescent="0.3">
      <c r="A249" s="147" t="s">
        <v>177</v>
      </c>
      <c r="B249" s="385">
        <v>7</v>
      </c>
      <c r="C249" s="386"/>
      <c r="D249" s="385">
        <v>7</v>
      </c>
      <c r="E249" s="386"/>
      <c r="F249" s="187">
        <v>8</v>
      </c>
      <c r="G249" s="187"/>
      <c r="H249" s="385">
        <v>8</v>
      </c>
      <c r="I249" s="386"/>
      <c r="J249" s="387">
        <v>8</v>
      </c>
      <c r="K249" s="387"/>
      <c r="L249" s="387">
        <v>10</v>
      </c>
      <c r="M249" s="388"/>
    </row>
    <row r="250" spans="1:31" x14ac:dyDescent="0.3">
      <c r="A250" s="130" t="s">
        <v>178</v>
      </c>
      <c r="B250" s="75">
        <v>0</v>
      </c>
      <c r="C250" s="188" t="str">
        <f>IF(B250=0,"",B250*100/(B$253))</f>
        <v/>
      </c>
      <c r="D250" s="75">
        <v>0</v>
      </c>
      <c r="E250" s="188" t="str">
        <f>IF(D250=0,"",D250*100/(D$253))</f>
        <v/>
      </c>
      <c r="F250" s="189">
        <v>1</v>
      </c>
      <c r="G250" s="188">
        <f>IF(F250=0,"",F250*100/(F$253))</f>
        <v>12.5</v>
      </c>
      <c r="H250" s="75">
        <v>1</v>
      </c>
      <c r="I250" s="188">
        <f>IF(H250=0,"",H250*100/(H$253))</f>
        <v>12.5</v>
      </c>
      <c r="J250" s="75">
        <v>1</v>
      </c>
      <c r="K250" s="188">
        <f>IF(J250=0,"",J250*100/(J$253))</f>
        <v>12.5</v>
      </c>
      <c r="L250" s="75">
        <v>1</v>
      </c>
      <c r="M250" s="190">
        <f>IF(L250=0,"",L250*100/(L$253))</f>
        <v>10</v>
      </c>
    </row>
    <row r="251" spans="1:31" ht="33" x14ac:dyDescent="0.3">
      <c r="A251" s="130" t="s">
        <v>179</v>
      </c>
      <c r="B251" s="75">
        <v>1</v>
      </c>
      <c r="C251" s="188">
        <f>IF(B251=0,"",B251*100/(B$253))</f>
        <v>14.285714285714286</v>
      </c>
      <c r="D251" s="75">
        <v>1</v>
      </c>
      <c r="E251" s="188">
        <f>IF(D251=0,"",D251*100/(D$253))</f>
        <v>14.285714285714286</v>
      </c>
      <c r="F251" s="189">
        <v>1</v>
      </c>
      <c r="G251" s="188">
        <f>IF(F251=0,"",F251*100/(F$253))</f>
        <v>12.5</v>
      </c>
      <c r="H251" s="75">
        <v>1</v>
      </c>
      <c r="I251" s="188">
        <f>IF(H251=0,"",H251*100/(H$253))</f>
        <v>12.5</v>
      </c>
      <c r="J251" s="75">
        <v>1</v>
      </c>
      <c r="K251" s="188">
        <f>IF(J251=0,"",J251*100/(J$253))</f>
        <v>12.5</v>
      </c>
      <c r="L251" s="75">
        <v>2</v>
      </c>
      <c r="M251" s="190">
        <f>IF(L251=0,"",L251*100/(L$253))</f>
        <v>20</v>
      </c>
    </row>
    <row r="252" spans="1:31" x14ac:dyDescent="0.3">
      <c r="A252" s="130" t="s">
        <v>180</v>
      </c>
      <c r="B252" s="75">
        <v>6</v>
      </c>
      <c r="C252" s="188">
        <f>IF(B252=0,"",B252*100/(B$253))</f>
        <v>85.714285714285708</v>
      </c>
      <c r="D252" s="75">
        <v>6</v>
      </c>
      <c r="E252" s="188">
        <f>IF(D252=0,"",D252*100/(D$253))</f>
        <v>85.714285714285708</v>
      </c>
      <c r="F252" s="189">
        <v>6</v>
      </c>
      <c r="G252" s="188">
        <f>IF(F252=0,"",F252*100/(F$253))</f>
        <v>75</v>
      </c>
      <c r="H252" s="75">
        <v>6</v>
      </c>
      <c r="I252" s="188">
        <f>IF(H252=0,"",H252*100/(H$253))</f>
        <v>75</v>
      </c>
      <c r="J252" s="75">
        <v>6</v>
      </c>
      <c r="K252" s="188">
        <f>IF(J252=0,"",J252*100/(J$253))</f>
        <v>75</v>
      </c>
      <c r="L252" s="75">
        <v>7</v>
      </c>
      <c r="M252" s="190">
        <f>IF(L252=0,"",L252*100/(L$253))</f>
        <v>70</v>
      </c>
    </row>
    <row r="253" spans="1:31" x14ac:dyDescent="0.3">
      <c r="A253" s="191" t="s">
        <v>181</v>
      </c>
      <c r="B253" s="382">
        <f t="shared" ref="B253" si="33">SUM(B250:B252)</f>
        <v>7</v>
      </c>
      <c r="C253" s="383"/>
      <c r="D253" s="382">
        <f t="shared" ref="D253" si="34">SUM(D250:D252)</f>
        <v>7</v>
      </c>
      <c r="E253" s="383"/>
      <c r="F253" s="382">
        <f t="shared" ref="F253" si="35">SUM(F250:F252)</f>
        <v>8</v>
      </c>
      <c r="G253" s="383"/>
      <c r="H253" s="382">
        <f t="shared" ref="H253" si="36">SUM(H250:H252)</f>
        <v>8</v>
      </c>
      <c r="I253" s="383"/>
      <c r="J253" s="382">
        <f t="shared" ref="J253" si="37">SUM(J250:J252)</f>
        <v>8</v>
      </c>
      <c r="K253" s="383"/>
      <c r="L253" s="382">
        <f t="shared" ref="L253" si="38">SUM(L250:L252)</f>
        <v>10</v>
      </c>
      <c r="M253" s="384"/>
    </row>
    <row r="255" spans="1:31" x14ac:dyDescent="0.3">
      <c r="A255" s="348"/>
      <c r="B255" s="389">
        <v>2013</v>
      </c>
      <c r="C255" s="389"/>
      <c r="D255" s="389">
        <v>2014</v>
      </c>
      <c r="E255" s="389"/>
      <c r="F255" s="389">
        <v>2015</v>
      </c>
      <c r="G255" s="389"/>
      <c r="H255" s="389">
        <v>2016</v>
      </c>
      <c r="I255" s="389"/>
      <c r="J255" s="389">
        <v>2017</v>
      </c>
      <c r="K255" s="389"/>
      <c r="L255" s="389">
        <v>2018</v>
      </c>
      <c r="M255" s="389"/>
      <c r="N255" s="348"/>
      <c r="O255" s="348"/>
    </row>
    <row r="256" spans="1:31" x14ac:dyDescent="0.3">
      <c r="A256" s="394"/>
      <c r="B256" s="192" t="s">
        <v>182</v>
      </c>
      <c r="C256" s="192" t="s">
        <v>183</v>
      </c>
      <c r="D256" s="192" t="s">
        <v>182</v>
      </c>
      <c r="E256" s="192" t="s">
        <v>183</v>
      </c>
      <c r="F256" s="192" t="s">
        <v>182</v>
      </c>
      <c r="G256" s="192" t="s">
        <v>183</v>
      </c>
      <c r="H256" s="192" t="s">
        <v>182</v>
      </c>
      <c r="I256" s="192" t="s">
        <v>183</v>
      </c>
      <c r="J256" s="192" t="s">
        <v>182</v>
      </c>
      <c r="K256" s="192" t="s">
        <v>183</v>
      </c>
      <c r="L256" s="192" t="s">
        <v>182</v>
      </c>
      <c r="M256" s="192" t="s">
        <v>183</v>
      </c>
    </row>
    <row r="257" spans="1:13" ht="33" x14ac:dyDescent="0.3">
      <c r="A257" s="193" t="s">
        <v>184</v>
      </c>
      <c r="B257" s="194" t="s">
        <v>217</v>
      </c>
      <c r="C257" s="194"/>
      <c r="D257" s="194" t="s">
        <v>217</v>
      </c>
      <c r="E257" s="194"/>
      <c r="F257" s="194" t="s">
        <v>217</v>
      </c>
      <c r="G257" s="194"/>
      <c r="H257" s="194" t="s">
        <v>217</v>
      </c>
      <c r="I257" s="194"/>
      <c r="J257" s="194" t="s">
        <v>217</v>
      </c>
      <c r="K257" s="195"/>
      <c r="L257" s="194" t="s">
        <v>217</v>
      </c>
      <c r="M257" s="195"/>
    </row>
    <row r="258" spans="1:13" x14ac:dyDescent="0.3">
      <c r="A258" s="120" t="s">
        <v>185</v>
      </c>
    </row>
    <row r="261" spans="1:13" x14ac:dyDescent="0.3">
      <c r="A261" s="390" t="s">
        <v>83</v>
      </c>
      <c r="B261" s="392">
        <v>2013</v>
      </c>
      <c r="C261" s="392"/>
      <c r="D261" s="392">
        <v>2014</v>
      </c>
      <c r="E261" s="392"/>
      <c r="F261" s="393">
        <v>2015</v>
      </c>
      <c r="G261" s="393"/>
      <c r="H261" s="393">
        <v>2016</v>
      </c>
      <c r="I261" s="393"/>
      <c r="J261" s="392">
        <v>2017</v>
      </c>
      <c r="K261" s="392"/>
      <c r="L261" s="392">
        <v>2018</v>
      </c>
      <c r="M261" s="392"/>
    </row>
    <row r="262" spans="1:13" x14ac:dyDescent="0.3">
      <c r="A262" s="391"/>
      <c r="B262" s="196" t="s">
        <v>186</v>
      </c>
      <c r="C262" s="196" t="s">
        <v>187</v>
      </c>
      <c r="D262" s="196" t="s">
        <v>186</v>
      </c>
      <c r="E262" s="196" t="s">
        <v>187</v>
      </c>
      <c r="F262" s="196" t="s">
        <v>186</v>
      </c>
      <c r="G262" s="196" t="s">
        <v>187</v>
      </c>
      <c r="H262" s="196" t="s">
        <v>186</v>
      </c>
      <c r="I262" s="196" t="s">
        <v>187</v>
      </c>
      <c r="J262" s="196" t="s">
        <v>186</v>
      </c>
      <c r="K262" s="196" t="s">
        <v>187</v>
      </c>
      <c r="L262" s="196" t="s">
        <v>186</v>
      </c>
      <c r="M262" s="196" t="s">
        <v>187</v>
      </c>
    </row>
    <row r="263" spans="1:13" s="155" customFormat="1" x14ac:dyDescent="0.2">
      <c r="A263" s="130" t="s">
        <v>188</v>
      </c>
      <c r="B263" s="197">
        <v>1454</v>
      </c>
      <c r="C263" s="197">
        <v>80</v>
      </c>
      <c r="D263" s="197">
        <v>1211</v>
      </c>
      <c r="E263" s="197">
        <v>243</v>
      </c>
      <c r="F263" s="197">
        <v>1086</v>
      </c>
      <c r="G263" s="197">
        <v>0</v>
      </c>
      <c r="H263" s="197">
        <v>1086</v>
      </c>
      <c r="I263" s="197">
        <v>0</v>
      </c>
      <c r="J263" s="197">
        <v>1086</v>
      </c>
      <c r="K263" s="197">
        <v>0</v>
      </c>
      <c r="L263" s="197">
        <v>1086</v>
      </c>
      <c r="M263" s="197">
        <v>0</v>
      </c>
    </row>
    <row r="264" spans="1:13" s="155" customFormat="1" x14ac:dyDescent="0.2">
      <c r="A264" s="130" t="s">
        <v>189</v>
      </c>
      <c r="B264" s="198">
        <v>62</v>
      </c>
      <c r="C264" s="198">
        <v>10</v>
      </c>
      <c r="D264" s="198">
        <v>77</v>
      </c>
      <c r="E264" s="198">
        <v>0</v>
      </c>
      <c r="F264" s="198">
        <v>138</v>
      </c>
      <c r="G264" s="198">
        <v>0</v>
      </c>
      <c r="H264" s="198">
        <v>138</v>
      </c>
      <c r="I264" s="198">
        <v>0</v>
      </c>
      <c r="J264" s="198">
        <v>138</v>
      </c>
      <c r="K264" s="198">
        <v>0</v>
      </c>
      <c r="L264" s="198">
        <v>138</v>
      </c>
      <c r="M264" s="198">
        <v>0</v>
      </c>
    </row>
    <row r="265" spans="1:13" s="155" customFormat="1" x14ac:dyDescent="0.2">
      <c r="A265" s="130" t="s">
        <v>190</v>
      </c>
      <c r="B265" s="198">
        <v>525</v>
      </c>
      <c r="C265" s="198">
        <v>10</v>
      </c>
      <c r="D265" s="198">
        <v>499</v>
      </c>
      <c r="E265" s="198">
        <v>26</v>
      </c>
      <c r="F265" s="198">
        <v>413</v>
      </c>
      <c r="G265" s="198">
        <v>0</v>
      </c>
      <c r="H265" s="198">
        <v>413</v>
      </c>
      <c r="I265" s="198">
        <v>0</v>
      </c>
      <c r="J265" s="198">
        <v>413</v>
      </c>
      <c r="K265" s="198">
        <v>0</v>
      </c>
      <c r="L265" s="198">
        <v>413</v>
      </c>
      <c r="M265" s="198">
        <v>0</v>
      </c>
    </row>
    <row r="266" spans="1:13" s="155" customFormat="1" x14ac:dyDescent="0.2">
      <c r="A266" s="193" t="s">
        <v>191</v>
      </c>
      <c r="B266" s="199">
        <f t="shared" ref="B266:M266" si="39">SUM(B263:B265)</f>
        <v>2041</v>
      </c>
      <c r="C266" s="199">
        <f t="shared" si="39"/>
        <v>100</v>
      </c>
      <c r="D266" s="199">
        <f t="shared" si="39"/>
        <v>1787</v>
      </c>
      <c r="E266" s="199">
        <f t="shared" si="39"/>
        <v>269</v>
      </c>
      <c r="F266" s="199">
        <f t="shared" si="39"/>
        <v>1637</v>
      </c>
      <c r="G266" s="199">
        <f t="shared" si="39"/>
        <v>0</v>
      </c>
      <c r="H266" s="199">
        <f t="shared" si="39"/>
        <v>1637</v>
      </c>
      <c r="I266" s="199">
        <f t="shared" si="39"/>
        <v>0</v>
      </c>
      <c r="J266" s="199">
        <f t="shared" si="39"/>
        <v>1637</v>
      </c>
      <c r="K266" s="200">
        <f t="shared" si="39"/>
        <v>0</v>
      </c>
      <c r="L266" s="199">
        <f t="shared" si="39"/>
        <v>1637</v>
      </c>
      <c r="M266" s="200">
        <f t="shared" si="39"/>
        <v>0</v>
      </c>
    </row>
    <row r="268" spans="1:13" x14ac:dyDescent="0.3">
      <c r="A268" s="120"/>
    </row>
    <row r="269" spans="1:13" s="68" customFormat="1" x14ac:dyDescent="0.2">
      <c r="A269" s="401" t="s">
        <v>98</v>
      </c>
      <c r="B269" s="201">
        <v>2013</v>
      </c>
      <c r="C269" s="201">
        <v>2014</v>
      </c>
      <c r="D269" s="202">
        <v>2015</v>
      </c>
      <c r="E269" s="203">
        <v>2016</v>
      </c>
      <c r="F269" s="201">
        <v>2017</v>
      </c>
      <c r="G269" s="201">
        <v>2018</v>
      </c>
    </row>
    <row r="270" spans="1:13" s="68" customFormat="1" x14ac:dyDescent="0.3">
      <c r="A270" s="401"/>
      <c r="B270" s="204" t="s">
        <v>85</v>
      </c>
      <c r="C270" s="204" t="s">
        <v>85</v>
      </c>
      <c r="D270" s="204" t="s">
        <v>85</v>
      </c>
      <c r="E270" s="204" t="s">
        <v>85</v>
      </c>
      <c r="F270" s="204" t="s">
        <v>85</v>
      </c>
      <c r="G270" s="204" t="s">
        <v>85</v>
      </c>
    </row>
    <row r="271" spans="1:13" s="206" customFormat="1" x14ac:dyDescent="0.2">
      <c r="A271" s="205" t="s">
        <v>192</v>
      </c>
      <c r="B271" s="283">
        <f>IFERROR(B263/N84,"")</f>
        <v>0.28763600395647876</v>
      </c>
      <c r="C271" s="283">
        <f>IFERROR(B263/O84,"")</f>
        <v>0.25437368789363191</v>
      </c>
      <c r="D271" s="283">
        <f>IFERROR(F263/P$84,"")</f>
        <v>0.17742198987093613</v>
      </c>
      <c r="E271" s="283">
        <f>IFERROR(H263/Q$84,"")</f>
        <v>0.1622590766472434</v>
      </c>
      <c r="F271" s="283">
        <f>IFERROR(J263/R$84,"")</f>
        <v>0.15203695926081479</v>
      </c>
      <c r="G271" s="284">
        <f>IFERROR(L263/S$84,"")</f>
        <v>0.14246359700905156</v>
      </c>
    </row>
    <row r="272" spans="1:13" s="206" customFormat="1" x14ac:dyDescent="0.2">
      <c r="A272" s="207" t="s">
        <v>193</v>
      </c>
      <c r="B272" s="285">
        <f>IFERROR(B264/D108,"")</f>
        <v>0.17415730337078653</v>
      </c>
      <c r="C272" s="285">
        <f>IFERROR(D264/G108,"")</f>
        <v>0.22580645161290322</v>
      </c>
      <c r="D272" s="285">
        <f>IFERROR(F264/J108,"")</f>
        <v>0.34499999999999997</v>
      </c>
      <c r="E272" s="285">
        <f>IFERROR(H264/M108,"")</f>
        <v>0.34328358208955223</v>
      </c>
      <c r="F272" s="285">
        <f>IFERROR(J264/P108,"")</f>
        <v>0.33906633906633904</v>
      </c>
      <c r="G272" s="286">
        <f>IFERROR(L264/S108,"")</f>
        <v>0.33495145631067963</v>
      </c>
    </row>
    <row r="273" spans="1:28" s="68" customFormat="1" x14ac:dyDescent="0.2">
      <c r="A273" s="402" t="s">
        <v>50</v>
      </c>
      <c r="B273" s="402"/>
      <c r="C273" s="402"/>
      <c r="D273" s="402"/>
      <c r="E273" s="402"/>
      <c r="F273" s="402"/>
      <c r="G273" s="402"/>
      <c r="H273" s="402"/>
      <c r="I273" s="402"/>
      <c r="J273" s="402"/>
      <c r="K273" s="402"/>
      <c r="L273" s="402"/>
      <c r="M273" s="402"/>
      <c r="N273" s="402"/>
      <c r="O273" s="402"/>
      <c r="P273" s="402"/>
      <c r="Q273" s="402"/>
      <c r="R273" s="402"/>
      <c r="S273" s="402"/>
      <c r="T273" s="402"/>
      <c r="U273" s="152"/>
      <c r="V273" s="152"/>
      <c r="W273" s="152"/>
      <c r="X273" s="152"/>
      <c r="Y273" s="152"/>
      <c r="Z273" s="152"/>
      <c r="AA273" s="152"/>
      <c r="AB273" s="152"/>
    </row>
    <row r="274" spans="1:28" s="68" customFormat="1" ht="14.25" x14ac:dyDescent="0.2"/>
    <row r="275" spans="1:28" s="185" customFormat="1" x14ac:dyDescent="0.3">
      <c r="A275" s="401" t="s">
        <v>98</v>
      </c>
      <c r="B275" s="403">
        <v>2013</v>
      </c>
      <c r="C275" s="404"/>
      <c r="D275" s="403">
        <v>2014</v>
      </c>
      <c r="E275" s="404"/>
      <c r="F275" s="405">
        <v>2015</v>
      </c>
      <c r="G275" s="406"/>
      <c r="H275" s="406">
        <v>2016</v>
      </c>
      <c r="I275" s="407"/>
      <c r="J275" s="403">
        <v>2017</v>
      </c>
      <c r="K275" s="404"/>
      <c r="L275" s="403">
        <v>2018</v>
      </c>
      <c r="M275" s="404"/>
    </row>
    <row r="276" spans="1:28" s="185" customFormat="1" x14ac:dyDescent="0.3">
      <c r="A276" s="401"/>
      <c r="B276" s="204" t="s">
        <v>194</v>
      </c>
      <c r="C276" s="204" t="s">
        <v>85</v>
      </c>
      <c r="D276" s="204" t="s">
        <v>194</v>
      </c>
      <c r="E276" s="204" t="s">
        <v>85</v>
      </c>
      <c r="F276" s="204" t="s">
        <v>194</v>
      </c>
      <c r="G276" s="204" t="s">
        <v>85</v>
      </c>
      <c r="H276" s="204" t="s">
        <v>194</v>
      </c>
      <c r="I276" s="204" t="s">
        <v>85</v>
      </c>
      <c r="J276" s="204" t="s">
        <v>194</v>
      </c>
      <c r="K276" s="204" t="s">
        <v>85</v>
      </c>
      <c r="L276" s="204" t="s">
        <v>194</v>
      </c>
      <c r="M276" s="204" t="s">
        <v>85</v>
      </c>
    </row>
    <row r="277" spans="1:28" s="212" customFormat="1" x14ac:dyDescent="0.2">
      <c r="A277" s="208" t="s">
        <v>195</v>
      </c>
      <c r="B277" s="209">
        <v>525</v>
      </c>
      <c r="C277" s="210">
        <f>IF(B277=0,"",B277*100/B265)</f>
        <v>100</v>
      </c>
      <c r="D277" s="209">
        <v>499</v>
      </c>
      <c r="E277" s="210">
        <f>IF(D277=0,"",D277*100/D265)</f>
        <v>100</v>
      </c>
      <c r="F277" s="209">
        <v>413</v>
      </c>
      <c r="G277" s="287">
        <f>IF(F277=0,"",F277*100/F265)</f>
        <v>100</v>
      </c>
      <c r="H277" s="209">
        <v>413</v>
      </c>
      <c r="I277" s="210">
        <f>IF(H277=0,"",H277*100/H265)</f>
        <v>100</v>
      </c>
      <c r="J277" s="209">
        <v>413</v>
      </c>
      <c r="K277" s="210">
        <f>IF(J277=0,"",J277*100/J265)</f>
        <v>100</v>
      </c>
      <c r="L277" s="209">
        <v>413</v>
      </c>
      <c r="M277" s="211">
        <f>IF(L277=0,"",L277*100/L265)</f>
        <v>100</v>
      </c>
    </row>
    <row r="278" spans="1:28" s="68" customFormat="1" x14ac:dyDescent="0.2">
      <c r="A278" s="395" t="s">
        <v>50</v>
      </c>
      <c r="B278" s="395"/>
      <c r="C278" s="395"/>
      <c r="D278" s="395"/>
      <c r="E278" s="395"/>
      <c r="F278" s="395"/>
      <c r="G278" s="395"/>
      <c r="H278" s="395"/>
      <c r="I278" s="395"/>
      <c r="J278" s="395"/>
      <c r="K278" s="395"/>
      <c r="L278" s="395"/>
      <c r="M278" s="395"/>
      <c r="N278" s="395"/>
      <c r="O278" s="395"/>
      <c r="P278" s="395"/>
      <c r="Q278" s="395"/>
      <c r="R278" s="395"/>
      <c r="S278" s="395"/>
      <c r="T278" s="395"/>
      <c r="U278" s="395"/>
      <c r="V278" s="395"/>
      <c r="W278" s="395"/>
      <c r="X278" s="395"/>
      <c r="Y278" s="395"/>
      <c r="Z278" s="395"/>
      <c r="AA278" s="395"/>
      <c r="AB278" s="395"/>
    </row>
    <row r="281" spans="1:28" x14ac:dyDescent="0.3">
      <c r="A281" s="348"/>
      <c r="B281" s="348"/>
      <c r="C281" s="348"/>
      <c r="D281" s="348"/>
      <c r="E281" s="348"/>
      <c r="F281" s="348"/>
      <c r="G281" s="348"/>
      <c r="H281" s="348"/>
      <c r="I281" s="348"/>
      <c r="J281" s="348"/>
      <c r="K281" s="348"/>
      <c r="L281" s="348"/>
      <c r="M281" s="348"/>
    </row>
    <row r="282" spans="1:28" x14ac:dyDescent="0.3">
      <c r="A282" s="330" t="s">
        <v>196</v>
      </c>
      <c r="B282" s="397">
        <v>2013</v>
      </c>
      <c r="C282" s="397"/>
      <c r="D282" s="397"/>
      <c r="E282" s="397"/>
      <c r="F282" s="397"/>
      <c r="G282" s="397"/>
      <c r="H282" s="397">
        <v>2014</v>
      </c>
      <c r="I282" s="397"/>
      <c r="J282" s="397"/>
      <c r="K282" s="397"/>
      <c r="L282" s="397"/>
      <c r="M282" s="397"/>
    </row>
    <row r="283" spans="1:28" ht="52.5" x14ac:dyDescent="0.3">
      <c r="A283" s="330"/>
      <c r="B283" s="213" t="s">
        <v>17</v>
      </c>
      <c r="C283" s="213" t="s">
        <v>197</v>
      </c>
      <c r="D283" s="213" t="s">
        <v>198</v>
      </c>
      <c r="E283" s="214" t="s">
        <v>199</v>
      </c>
      <c r="F283" s="213" t="s">
        <v>200</v>
      </c>
      <c r="G283" s="213" t="s">
        <v>201</v>
      </c>
      <c r="H283" s="213" t="s">
        <v>17</v>
      </c>
      <c r="I283" s="213" t="s">
        <v>197</v>
      </c>
      <c r="J283" s="213" t="s">
        <v>198</v>
      </c>
      <c r="K283" s="214" t="s">
        <v>199</v>
      </c>
      <c r="L283" s="213" t="s">
        <v>200</v>
      </c>
      <c r="M283" s="213" t="s">
        <v>201</v>
      </c>
    </row>
    <row r="284" spans="1:28" x14ac:dyDescent="0.3">
      <c r="A284" s="396"/>
      <c r="B284" s="215" t="s">
        <v>202</v>
      </c>
      <c r="C284" s="215" t="s">
        <v>203</v>
      </c>
      <c r="D284" s="215" t="s">
        <v>204</v>
      </c>
      <c r="E284" s="214"/>
      <c r="F284" s="213"/>
      <c r="G284" s="213"/>
      <c r="H284" s="215" t="s">
        <v>202</v>
      </c>
      <c r="I284" s="215" t="s">
        <v>203</v>
      </c>
      <c r="J284" s="215" t="s">
        <v>204</v>
      </c>
      <c r="K284" s="214"/>
      <c r="L284" s="213"/>
      <c r="M284" s="213"/>
    </row>
    <row r="285" spans="1:28" s="155" customFormat="1" x14ac:dyDescent="0.2">
      <c r="A285" s="147" t="s">
        <v>205</v>
      </c>
      <c r="B285" s="216">
        <f t="shared" ref="B285:B292" si="40">+B92+H92+N92</f>
        <v>0</v>
      </c>
      <c r="C285" s="217"/>
      <c r="D285" s="217"/>
      <c r="E285" s="217"/>
      <c r="F285" s="218" t="str">
        <f t="shared" ref="F285:F292" si="41">IF(C285=0,"",C285/B285)</f>
        <v/>
      </c>
      <c r="G285" s="218" t="str">
        <f t="shared" ref="G285:G292" si="42">IF(D285=0,"",D285/B285)</f>
        <v/>
      </c>
      <c r="H285" s="216">
        <f t="shared" ref="H285:H292" si="43">+C92+I92+O92</f>
        <v>0</v>
      </c>
      <c r="I285" s="217"/>
      <c r="J285" s="217"/>
      <c r="K285" s="217"/>
      <c r="L285" s="218" t="str">
        <f t="shared" ref="L285:L292" si="44">IF(I285=0,"",I285/H285)</f>
        <v/>
      </c>
      <c r="M285" s="218" t="str">
        <f t="shared" ref="M285:M292" si="45">IF(J285=0,"",J285/H285)</f>
        <v/>
      </c>
    </row>
    <row r="286" spans="1:28" s="155" customFormat="1" x14ac:dyDescent="0.2">
      <c r="A286" s="130" t="s">
        <v>206</v>
      </c>
      <c r="B286" s="219">
        <f t="shared" si="40"/>
        <v>0</v>
      </c>
      <c r="C286" s="198"/>
      <c r="D286" s="198"/>
      <c r="E286" s="198"/>
      <c r="F286" s="220" t="str">
        <f t="shared" si="41"/>
        <v/>
      </c>
      <c r="G286" s="220" t="str">
        <f t="shared" si="42"/>
        <v/>
      </c>
      <c r="H286" s="219">
        <f t="shared" si="43"/>
        <v>0</v>
      </c>
      <c r="I286" s="198"/>
      <c r="J286" s="198"/>
      <c r="K286" s="198"/>
      <c r="L286" s="220" t="str">
        <f t="shared" si="44"/>
        <v/>
      </c>
      <c r="M286" s="220" t="str">
        <f t="shared" si="45"/>
        <v/>
      </c>
    </row>
    <row r="287" spans="1:28" s="155" customFormat="1" x14ac:dyDescent="0.2">
      <c r="A287" s="130" t="s">
        <v>207</v>
      </c>
      <c r="B287" s="219">
        <f t="shared" si="40"/>
        <v>4115</v>
      </c>
      <c r="C287" s="198">
        <v>17101</v>
      </c>
      <c r="D287" s="198">
        <v>35980</v>
      </c>
      <c r="E287" s="198"/>
      <c r="F287" s="288">
        <f t="shared" si="41"/>
        <v>4.1557715674362088</v>
      </c>
      <c r="G287" s="288">
        <f t="shared" si="42"/>
        <v>8.7436208991494535</v>
      </c>
      <c r="H287" s="219">
        <f t="shared" si="43"/>
        <v>4251</v>
      </c>
      <c r="I287" s="198">
        <v>17917</v>
      </c>
      <c r="J287" s="198">
        <v>26222</v>
      </c>
      <c r="K287" s="198"/>
      <c r="L287" s="288">
        <f t="shared" si="44"/>
        <v>4.2147729945895085</v>
      </c>
      <c r="M287" s="288">
        <f t="shared" si="45"/>
        <v>6.1684309574217835</v>
      </c>
    </row>
    <row r="288" spans="1:28" s="155" customFormat="1" x14ac:dyDescent="0.2">
      <c r="A288" s="125" t="s">
        <v>208</v>
      </c>
      <c r="B288" s="219">
        <f t="shared" si="40"/>
        <v>565</v>
      </c>
      <c r="C288" s="198">
        <v>1302</v>
      </c>
      <c r="D288" s="198">
        <v>29178</v>
      </c>
      <c r="E288" s="198"/>
      <c r="F288" s="288">
        <f t="shared" si="41"/>
        <v>2.3044247787610619</v>
      </c>
      <c r="G288" s="288">
        <f t="shared" si="42"/>
        <v>51.642477876106192</v>
      </c>
      <c r="H288" s="219">
        <f t="shared" si="43"/>
        <v>612</v>
      </c>
      <c r="I288" s="198">
        <v>12302</v>
      </c>
      <c r="J288" s="198">
        <v>25925</v>
      </c>
      <c r="K288" s="198"/>
      <c r="L288" s="288">
        <f t="shared" si="44"/>
        <v>20.101307189542485</v>
      </c>
      <c r="M288" s="288">
        <f t="shared" si="45"/>
        <v>42.361111111111114</v>
      </c>
    </row>
    <row r="289" spans="1:13" s="155" customFormat="1" x14ac:dyDescent="0.2">
      <c r="A289" s="130" t="s">
        <v>209</v>
      </c>
      <c r="B289" s="219">
        <f t="shared" si="40"/>
        <v>0</v>
      </c>
      <c r="C289" s="198"/>
      <c r="D289" s="198"/>
      <c r="E289" s="198"/>
      <c r="F289" s="288" t="str">
        <f t="shared" si="41"/>
        <v/>
      </c>
      <c r="G289" s="288" t="str">
        <f t="shared" si="42"/>
        <v/>
      </c>
      <c r="H289" s="219">
        <f t="shared" si="43"/>
        <v>39</v>
      </c>
      <c r="I289" s="198"/>
      <c r="J289" s="198"/>
      <c r="K289" s="198"/>
      <c r="L289" s="288" t="str">
        <f t="shared" si="44"/>
        <v/>
      </c>
      <c r="M289" s="288" t="str">
        <f t="shared" si="45"/>
        <v/>
      </c>
    </row>
    <row r="290" spans="1:13" s="155" customFormat="1" x14ac:dyDescent="0.2">
      <c r="A290" s="130" t="s">
        <v>210</v>
      </c>
      <c r="B290" s="219">
        <f t="shared" si="40"/>
        <v>47</v>
      </c>
      <c r="C290" s="198">
        <v>1397</v>
      </c>
      <c r="D290" s="198">
        <v>2372</v>
      </c>
      <c r="E290" s="198"/>
      <c r="F290" s="288">
        <f t="shared" si="41"/>
        <v>29.723404255319149</v>
      </c>
      <c r="G290" s="288">
        <f t="shared" si="42"/>
        <v>50.468085106382979</v>
      </c>
      <c r="H290" s="219">
        <f t="shared" si="43"/>
        <v>65</v>
      </c>
      <c r="I290" s="198">
        <v>1897</v>
      </c>
      <c r="J290" s="198">
        <v>2372</v>
      </c>
      <c r="K290" s="198"/>
      <c r="L290" s="288">
        <f t="shared" si="44"/>
        <v>29.184615384615384</v>
      </c>
      <c r="M290" s="288">
        <f t="shared" si="45"/>
        <v>36.492307692307691</v>
      </c>
    </row>
    <row r="291" spans="1:13" s="155" customFormat="1" x14ac:dyDescent="0.2">
      <c r="A291" s="130" t="s">
        <v>211</v>
      </c>
      <c r="B291" s="219">
        <f t="shared" si="40"/>
        <v>328</v>
      </c>
      <c r="C291" s="198">
        <v>4554</v>
      </c>
      <c r="D291" s="198">
        <v>10113</v>
      </c>
      <c r="E291" s="198"/>
      <c r="F291" s="288">
        <f t="shared" si="41"/>
        <v>13.884146341463415</v>
      </c>
      <c r="G291" s="288">
        <f t="shared" si="42"/>
        <v>30.832317073170731</v>
      </c>
      <c r="H291" s="219">
        <f t="shared" si="43"/>
        <v>396</v>
      </c>
      <c r="I291" s="198">
        <v>4554</v>
      </c>
      <c r="J291" s="198">
        <v>10113</v>
      </c>
      <c r="K291" s="198"/>
      <c r="L291" s="288">
        <f t="shared" si="44"/>
        <v>11.5</v>
      </c>
      <c r="M291" s="288">
        <f t="shared" si="45"/>
        <v>25.537878787878789</v>
      </c>
    </row>
    <row r="292" spans="1:13" s="155" customFormat="1" x14ac:dyDescent="0.2">
      <c r="A292" s="193" t="s">
        <v>212</v>
      </c>
      <c r="B292" s="221">
        <f t="shared" si="40"/>
        <v>0</v>
      </c>
      <c r="C292" s="222"/>
      <c r="D292" s="222"/>
      <c r="E292" s="222"/>
      <c r="F292" s="199" t="str">
        <f t="shared" si="41"/>
        <v/>
      </c>
      <c r="G292" s="199" t="str">
        <f t="shared" si="42"/>
        <v/>
      </c>
      <c r="H292" s="221">
        <f t="shared" si="43"/>
        <v>0</v>
      </c>
      <c r="I292" s="222"/>
      <c r="J292" s="222"/>
      <c r="K292" s="222"/>
      <c r="L292" s="199" t="str">
        <f t="shared" si="44"/>
        <v/>
      </c>
      <c r="M292" s="199" t="str">
        <f t="shared" si="45"/>
        <v/>
      </c>
    </row>
    <row r="293" spans="1:13" s="155" customFormat="1" x14ac:dyDescent="0.3">
      <c r="A293" s="330" t="s">
        <v>196</v>
      </c>
      <c r="B293" s="398">
        <v>2015</v>
      </c>
      <c r="C293" s="399"/>
      <c r="D293" s="399"/>
      <c r="E293" s="399"/>
      <c r="F293" s="399"/>
      <c r="G293" s="399"/>
      <c r="H293" s="399">
        <v>2016</v>
      </c>
      <c r="I293" s="399"/>
      <c r="J293" s="399"/>
      <c r="K293" s="399"/>
      <c r="L293" s="399"/>
      <c r="M293" s="400"/>
    </row>
    <row r="294" spans="1:13" s="155" customFormat="1" ht="52.5" x14ac:dyDescent="0.2">
      <c r="A294" s="330"/>
      <c r="B294" s="213" t="s">
        <v>17</v>
      </c>
      <c r="C294" s="213" t="s">
        <v>197</v>
      </c>
      <c r="D294" s="213" t="s">
        <v>198</v>
      </c>
      <c r="E294" s="214" t="s">
        <v>199</v>
      </c>
      <c r="F294" s="213" t="s">
        <v>200</v>
      </c>
      <c r="G294" s="213" t="s">
        <v>201</v>
      </c>
      <c r="H294" s="213" t="s">
        <v>17</v>
      </c>
      <c r="I294" s="213" t="s">
        <v>197</v>
      </c>
      <c r="J294" s="213" t="s">
        <v>198</v>
      </c>
      <c r="K294" s="214" t="s">
        <v>199</v>
      </c>
      <c r="L294" s="213" t="s">
        <v>200</v>
      </c>
      <c r="M294" s="213" t="s">
        <v>201</v>
      </c>
    </row>
    <row r="295" spans="1:13" s="155" customFormat="1" x14ac:dyDescent="0.2">
      <c r="A295" s="396"/>
      <c r="B295" s="215" t="s">
        <v>202</v>
      </c>
      <c r="C295" s="215" t="s">
        <v>203</v>
      </c>
      <c r="D295" s="215" t="s">
        <v>204</v>
      </c>
      <c r="E295" s="213"/>
      <c r="F295" s="213"/>
      <c r="G295" s="213"/>
      <c r="H295" s="215" t="s">
        <v>202</v>
      </c>
      <c r="I295" s="215" t="s">
        <v>203</v>
      </c>
      <c r="J295" s="215" t="s">
        <v>204</v>
      </c>
      <c r="K295" s="214"/>
      <c r="L295" s="213"/>
      <c r="M295" s="213"/>
    </row>
    <row r="296" spans="1:13" s="155" customFormat="1" x14ac:dyDescent="0.2">
      <c r="A296" s="147" t="s">
        <v>205</v>
      </c>
      <c r="B296" s="216">
        <f t="shared" ref="B296:B303" si="46">+D92+J92+P92</f>
        <v>0</v>
      </c>
      <c r="C296" s="223"/>
      <c r="D296" s="223"/>
      <c r="E296" s="223"/>
      <c r="F296" s="218" t="str">
        <f t="shared" ref="F296:F303" si="47">IF(C296=0,"",C296/B296)</f>
        <v/>
      </c>
      <c r="G296" s="218" t="str">
        <f t="shared" ref="G296:G303" si="48">IF(D296=0,"",D296/B296)</f>
        <v/>
      </c>
      <c r="H296" s="216">
        <f t="shared" ref="H296:H303" si="49">+E92+K92+Q92</f>
        <v>0</v>
      </c>
      <c r="I296" s="217"/>
      <c r="J296" s="217"/>
      <c r="K296" s="217"/>
      <c r="L296" s="218" t="str">
        <f t="shared" ref="L296:L303" si="50">IF(I296=0,"",I296/H296)</f>
        <v/>
      </c>
      <c r="M296" s="224" t="str">
        <f t="shared" ref="M296:M303" si="51">IF(J296=0,"",J296/H296)</f>
        <v/>
      </c>
    </row>
    <row r="297" spans="1:13" s="155" customFormat="1" x14ac:dyDescent="0.2">
      <c r="A297" s="130" t="s">
        <v>206</v>
      </c>
      <c r="B297" s="219">
        <f t="shared" si="46"/>
        <v>0</v>
      </c>
      <c r="C297" s="225"/>
      <c r="D297" s="225"/>
      <c r="E297" s="225"/>
      <c r="F297" s="220" t="str">
        <f t="shared" si="47"/>
        <v/>
      </c>
      <c r="G297" s="220" t="str">
        <f t="shared" si="48"/>
        <v/>
      </c>
      <c r="H297" s="219">
        <f t="shared" si="49"/>
        <v>0</v>
      </c>
      <c r="I297" s="198"/>
      <c r="J297" s="198"/>
      <c r="K297" s="198"/>
      <c r="L297" s="220" t="str">
        <f t="shared" si="50"/>
        <v/>
      </c>
      <c r="M297" s="226" t="str">
        <f t="shared" si="51"/>
        <v/>
      </c>
    </row>
    <row r="298" spans="1:13" s="155" customFormat="1" x14ac:dyDescent="0.2">
      <c r="A298" s="130" t="s">
        <v>207</v>
      </c>
      <c r="B298" s="219">
        <f t="shared" si="46"/>
        <v>9615</v>
      </c>
      <c r="C298" s="198">
        <v>21705</v>
      </c>
      <c r="D298" s="198">
        <v>62742</v>
      </c>
      <c r="E298" s="225"/>
      <c r="F298" s="288">
        <f t="shared" si="47"/>
        <v>2.2574102964118565</v>
      </c>
      <c r="G298" s="288">
        <f t="shared" si="48"/>
        <v>6.5254290171606861</v>
      </c>
      <c r="H298" s="219">
        <f t="shared" si="49"/>
        <v>4140</v>
      </c>
      <c r="I298" s="198">
        <f>(C298+500)</f>
        <v>22205</v>
      </c>
      <c r="J298" s="198">
        <f>D298+500</f>
        <v>63242</v>
      </c>
      <c r="K298" s="198"/>
      <c r="L298" s="288">
        <f t="shared" si="50"/>
        <v>5.3635265700483092</v>
      </c>
      <c r="M298" s="289">
        <f t="shared" si="51"/>
        <v>15.275845410628019</v>
      </c>
    </row>
    <row r="299" spans="1:13" s="155" customFormat="1" x14ac:dyDescent="0.2">
      <c r="A299" s="125" t="s">
        <v>208</v>
      </c>
      <c r="B299" s="219">
        <f t="shared" si="46"/>
        <v>863</v>
      </c>
      <c r="C299" s="198">
        <v>2980</v>
      </c>
      <c r="D299" s="198">
        <v>7886</v>
      </c>
      <c r="E299" s="225"/>
      <c r="F299" s="288">
        <f t="shared" si="47"/>
        <v>3.4530706836616454</v>
      </c>
      <c r="G299" s="288">
        <f t="shared" si="48"/>
        <v>9.1378910776361533</v>
      </c>
      <c r="H299" s="219">
        <f t="shared" si="49"/>
        <v>804</v>
      </c>
      <c r="I299" s="198">
        <f>(C299+500)</f>
        <v>3480</v>
      </c>
      <c r="J299" s="198">
        <f t="shared" ref="J299:J302" si="52">D299+500</f>
        <v>8386</v>
      </c>
      <c r="K299" s="198"/>
      <c r="L299" s="288">
        <f t="shared" si="50"/>
        <v>4.3283582089552235</v>
      </c>
      <c r="M299" s="289">
        <f t="shared" si="51"/>
        <v>10.430348258706468</v>
      </c>
    </row>
    <row r="300" spans="1:13" s="155" customFormat="1" x14ac:dyDescent="0.2">
      <c r="A300" s="130" t="s">
        <v>209</v>
      </c>
      <c r="B300" s="219">
        <f t="shared" si="46"/>
        <v>0</v>
      </c>
      <c r="C300" s="198">
        <v>1212</v>
      </c>
      <c r="D300" s="198">
        <v>2603</v>
      </c>
      <c r="E300" s="225"/>
      <c r="F300" s="288" t="e">
        <f t="shared" si="47"/>
        <v>#DIV/0!</v>
      </c>
      <c r="G300" s="288" t="e">
        <f t="shared" si="48"/>
        <v>#DIV/0!</v>
      </c>
      <c r="H300" s="219">
        <f t="shared" si="49"/>
        <v>225</v>
      </c>
      <c r="I300" s="198">
        <f>(C300+500)</f>
        <v>1712</v>
      </c>
      <c r="J300" s="198">
        <f t="shared" si="52"/>
        <v>3103</v>
      </c>
      <c r="K300" s="198"/>
      <c r="L300" s="288">
        <f t="shared" si="50"/>
        <v>7.608888888888889</v>
      </c>
      <c r="M300" s="289">
        <f t="shared" si="51"/>
        <v>13.79111111111111</v>
      </c>
    </row>
    <row r="301" spans="1:13" s="155" customFormat="1" x14ac:dyDescent="0.2">
      <c r="A301" s="130" t="s">
        <v>210</v>
      </c>
      <c r="B301" s="219">
        <f t="shared" si="46"/>
        <v>300</v>
      </c>
      <c r="C301" s="198">
        <v>1043</v>
      </c>
      <c r="D301" s="198">
        <v>2240</v>
      </c>
      <c r="E301" s="225"/>
      <c r="F301" s="288">
        <f t="shared" si="47"/>
        <v>3.4766666666666666</v>
      </c>
      <c r="G301" s="288">
        <f t="shared" si="48"/>
        <v>7.4666666666666668</v>
      </c>
      <c r="H301" s="219">
        <f t="shared" si="49"/>
        <v>96</v>
      </c>
      <c r="I301" s="198">
        <f>(C301+500)</f>
        <v>1543</v>
      </c>
      <c r="J301" s="198">
        <f t="shared" si="52"/>
        <v>2740</v>
      </c>
      <c r="K301" s="198"/>
      <c r="L301" s="288">
        <f t="shared" si="50"/>
        <v>16.072916666666668</v>
      </c>
      <c r="M301" s="289">
        <f t="shared" si="51"/>
        <v>28.541666666666668</v>
      </c>
    </row>
    <row r="302" spans="1:13" s="155" customFormat="1" x14ac:dyDescent="0.2">
      <c r="A302" s="130" t="s">
        <v>211</v>
      </c>
      <c r="B302" s="219">
        <f t="shared" si="46"/>
        <v>2024</v>
      </c>
      <c r="C302" s="198">
        <v>2453</v>
      </c>
      <c r="D302" s="198">
        <v>5267</v>
      </c>
      <c r="E302" s="225"/>
      <c r="F302" s="288">
        <f t="shared" si="47"/>
        <v>1.2119565217391304</v>
      </c>
      <c r="G302" s="288">
        <f t="shared" si="48"/>
        <v>2.6022727272727271</v>
      </c>
      <c r="H302" s="219">
        <f t="shared" si="49"/>
        <v>571</v>
      </c>
      <c r="I302" s="198">
        <f>(C302+500)</f>
        <v>2953</v>
      </c>
      <c r="J302" s="198">
        <f t="shared" si="52"/>
        <v>5767</v>
      </c>
      <c r="K302" s="198"/>
      <c r="L302" s="288">
        <f t="shared" si="50"/>
        <v>5.1716287215411558</v>
      </c>
      <c r="M302" s="289">
        <f t="shared" si="51"/>
        <v>10.099824868651488</v>
      </c>
    </row>
    <row r="303" spans="1:13" s="155" customFormat="1" x14ac:dyDescent="0.2">
      <c r="A303" s="193" t="s">
        <v>212</v>
      </c>
      <c r="B303" s="221">
        <f t="shared" si="46"/>
        <v>0</v>
      </c>
      <c r="C303" s="227"/>
      <c r="D303" s="227"/>
      <c r="E303" s="227"/>
      <c r="F303" s="199" t="str">
        <f t="shared" si="47"/>
        <v/>
      </c>
      <c r="G303" s="199" t="str">
        <f t="shared" si="48"/>
        <v/>
      </c>
      <c r="H303" s="228">
        <f t="shared" si="49"/>
        <v>0</v>
      </c>
      <c r="I303" s="229"/>
      <c r="J303" s="229"/>
      <c r="K303" s="229"/>
      <c r="L303" s="230" t="str">
        <f t="shared" si="50"/>
        <v/>
      </c>
      <c r="M303" s="231" t="str">
        <f t="shared" si="51"/>
        <v/>
      </c>
    </row>
    <row r="304" spans="1:13" x14ac:dyDescent="0.3">
      <c r="A304" s="330" t="s">
        <v>196</v>
      </c>
      <c r="B304" s="408">
        <v>2017</v>
      </c>
      <c r="C304" s="408"/>
      <c r="D304" s="408"/>
      <c r="E304" s="408"/>
      <c r="F304" s="408"/>
      <c r="G304" s="408"/>
      <c r="H304" s="409">
        <v>2018</v>
      </c>
      <c r="I304" s="409"/>
      <c r="J304" s="409"/>
      <c r="K304" s="409"/>
      <c r="L304" s="409"/>
      <c r="M304" s="409"/>
    </row>
    <row r="305" spans="1:13" ht="52.5" x14ac:dyDescent="0.3">
      <c r="A305" s="330"/>
      <c r="B305" s="213" t="s">
        <v>17</v>
      </c>
      <c r="C305" s="213" t="s">
        <v>197</v>
      </c>
      <c r="D305" s="213" t="s">
        <v>198</v>
      </c>
      <c r="E305" s="214" t="s">
        <v>199</v>
      </c>
      <c r="F305" s="213" t="s">
        <v>200</v>
      </c>
      <c r="G305" s="213" t="s">
        <v>201</v>
      </c>
      <c r="H305" s="213" t="s">
        <v>17</v>
      </c>
      <c r="I305" s="213" t="s">
        <v>197</v>
      </c>
      <c r="J305" s="213" t="s">
        <v>198</v>
      </c>
      <c r="K305" s="214" t="s">
        <v>199</v>
      </c>
      <c r="L305" s="213" t="s">
        <v>200</v>
      </c>
      <c r="M305" s="213" t="s">
        <v>201</v>
      </c>
    </row>
    <row r="306" spans="1:13" x14ac:dyDescent="0.3">
      <c r="A306" s="396"/>
      <c r="B306" s="215" t="s">
        <v>202</v>
      </c>
      <c r="C306" s="215" t="s">
        <v>203</v>
      </c>
      <c r="D306" s="215" t="s">
        <v>204</v>
      </c>
      <c r="E306" s="214"/>
      <c r="F306" s="213"/>
      <c r="G306" s="213"/>
      <c r="H306" s="215" t="s">
        <v>202</v>
      </c>
      <c r="I306" s="215" t="s">
        <v>203</v>
      </c>
      <c r="J306" s="215" t="s">
        <v>204</v>
      </c>
      <c r="K306" s="214"/>
      <c r="L306" s="213"/>
      <c r="M306" s="213"/>
    </row>
    <row r="307" spans="1:13" s="155" customFormat="1" x14ac:dyDescent="0.2">
      <c r="A307" s="147" t="s">
        <v>205</v>
      </c>
      <c r="B307" s="216">
        <f t="shared" ref="B307:B314" si="53">+F92+L92+R92</f>
        <v>0</v>
      </c>
      <c r="C307" s="217"/>
      <c r="D307" s="217"/>
      <c r="E307" s="217"/>
      <c r="F307" s="218" t="str">
        <f t="shared" ref="F307:F314" si="54">IF(C307=0,"",C307/B307)</f>
        <v/>
      </c>
      <c r="G307" s="218" t="str">
        <f t="shared" ref="G307:G314" si="55">IF(D307=0,"",D307/B307)</f>
        <v/>
      </c>
      <c r="H307" s="216">
        <f t="shared" ref="H307:H314" si="56">+G92+M92+S92</f>
        <v>0</v>
      </c>
      <c r="I307" s="217"/>
      <c r="J307" s="217"/>
      <c r="K307" s="217"/>
      <c r="L307" s="218" t="str">
        <f t="shared" ref="L307:L314" si="57">IF(I307=0,"",I307/H307)</f>
        <v/>
      </c>
      <c r="M307" s="224" t="str">
        <f t="shared" ref="M307:M314" si="58">IF(J307=0,"",J307/H307)</f>
        <v/>
      </c>
    </row>
    <row r="308" spans="1:13" s="155" customFormat="1" x14ac:dyDescent="0.2">
      <c r="A308" s="130" t="s">
        <v>206</v>
      </c>
      <c r="B308" s="219">
        <f t="shared" si="53"/>
        <v>0</v>
      </c>
      <c r="C308" s="198"/>
      <c r="D308" s="198"/>
      <c r="E308" s="198"/>
      <c r="F308" s="220" t="str">
        <f t="shared" si="54"/>
        <v/>
      </c>
      <c r="G308" s="220" t="str">
        <f t="shared" si="55"/>
        <v/>
      </c>
      <c r="H308" s="219">
        <f t="shared" si="56"/>
        <v>0</v>
      </c>
      <c r="I308" s="198"/>
      <c r="J308" s="198"/>
      <c r="K308" s="198"/>
      <c r="L308" s="220" t="str">
        <f t="shared" si="57"/>
        <v/>
      </c>
      <c r="M308" s="226" t="str">
        <f t="shared" si="58"/>
        <v/>
      </c>
    </row>
    <row r="309" spans="1:13" s="155" customFormat="1" x14ac:dyDescent="0.2">
      <c r="A309" s="130" t="s">
        <v>207</v>
      </c>
      <c r="B309" s="219">
        <f t="shared" si="53"/>
        <v>4195</v>
      </c>
      <c r="C309" s="198">
        <f>I298+500</f>
        <v>22705</v>
      </c>
      <c r="D309" s="198">
        <f>J298+500</f>
        <v>63742</v>
      </c>
      <c r="E309" s="198"/>
      <c r="F309" s="288">
        <f t="shared" si="54"/>
        <v>5.4123957091775923</v>
      </c>
      <c r="G309" s="288">
        <f t="shared" si="55"/>
        <v>15.194755661501787</v>
      </c>
      <c r="H309" s="219">
        <f t="shared" si="56"/>
        <v>4235</v>
      </c>
      <c r="I309" s="198">
        <f>C309+500</f>
        <v>23205</v>
      </c>
      <c r="J309" s="198">
        <f>D309+500</f>
        <v>64242</v>
      </c>
      <c r="K309" s="198"/>
      <c r="L309" s="288">
        <f t="shared" si="57"/>
        <v>5.4793388429752063</v>
      </c>
      <c r="M309" s="289">
        <f t="shared" si="58"/>
        <v>15.169303423848879</v>
      </c>
    </row>
    <row r="310" spans="1:13" s="155" customFormat="1" x14ac:dyDescent="0.2">
      <c r="A310" s="125" t="s">
        <v>208</v>
      </c>
      <c r="B310" s="219">
        <f t="shared" si="53"/>
        <v>844</v>
      </c>
      <c r="C310" s="198">
        <f t="shared" ref="C310:D313" si="59">I299+500</f>
        <v>3980</v>
      </c>
      <c r="D310" s="198">
        <f t="shared" si="59"/>
        <v>8886</v>
      </c>
      <c r="E310" s="198"/>
      <c r="F310" s="288">
        <f t="shared" si="54"/>
        <v>4.7156398104265405</v>
      </c>
      <c r="G310" s="288">
        <f t="shared" si="55"/>
        <v>10.528436018957345</v>
      </c>
      <c r="H310" s="219">
        <f t="shared" si="56"/>
        <v>924</v>
      </c>
      <c r="I310" s="198">
        <f t="shared" ref="I310:J313" si="60">C310+500</f>
        <v>4480</v>
      </c>
      <c r="J310" s="198">
        <f t="shared" si="60"/>
        <v>9386</v>
      </c>
      <c r="K310" s="198"/>
      <c r="L310" s="288">
        <f t="shared" si="57"/>
        <v>4.8484848484848486</v>
      </c>
      <c r="M310" s="289">
        <f t="shared" si="58"/>
        <v>10.158008658008658</v>
      </c>
    </row>
    <row r="311" spans="1:13" s="155" customFormat="1" x14ac:dyDescent="0.2">
      <c r="A311" s="130" t="s">
        <v>209</v>
      </c>
      <c r="B311" s="219">
        <f t="shared" si="53"/>
        <v>265</v>
      </c>
      <c r="C311" s="198">
        <f t="shared" si="59"/>
        <v>2212</v>
      </c>
      <c r="D311" s="198">
        <f t="shared" si="59"/>
        <v>3603</v>
      </c>
      <c r="E311" s="198"/>
      <c r="F311" s="288">
        <f t="shared" si="54"/>
        <v>8.3471698113207555</v>
      </c>
      <c r="G311" s="288">
        <f t="shared" si="55"/>
        <v>13.596226415094339</v>
      </c>
      <c r="H311" s="219">
        <f t="shared" si="56"/>
        <v>305</v>
      </c>
      <c r="I311" s="198">
        <f t="shared" si="60"/>
        <v>2712</v>
      </c>
      <c r="J311" s="198">
        <f t="shared" si="60"/>
        <v>4103</v>
      </c>
      <c r="K311" s="198"/>
      <c r="L311" s="288">
        <f t="shared" si="57"/>
        <v>8.8918032786885242</v>
      </c>
      <c r="M311" s="289">
        <f t="shared" si="58"/>
        <v>13.452459016393442</v>
      </c>
    </row>
    <row r="312" spans="1:13" s="155" customFormat="1" x14ac:dyDescent="0.2">
      <c r="A312" s="130" t="s">
        <v>210</v>
      </c>
      <c r="B312" s="219">
        <f t="shared" si="53"/>
        <v>106</v>
      </c>
      <c r="C312" s="198">
        <f t="shared" si="59"/>
        <v>2043</v>
      </c>
      <c r="D312" s="198">
        <f t="shared" si="59"/>
        <v>3240</v>
      </c>
      <c r="E312" s="198"/>
      <c r="F312" s="288">
        <f t="shared" si="54"/>
        <v>19.273584905660378</v>
      </c>
      <c r="G312" s="288">
        <f t="shared" si="55"/>
        <v>30.566037735849058</v>
      </c>
      <c r="H312" s="219">
        <f t="shared" si="56"/>
        <v>106</v>
      </c>
      <c r="I312" s="198">
        <f t="shared" si="60"/>
        <v>2543</v>
      </c>
      <c r="J312" s="198">
        <f t="shared" si="60"/>
        <v>3740</v>
      </c>
      <c r="K312" s="198"/>
      <c r="L312" s="288">
        <f t="shared" si="57"/>
        <v>23.990566037735849</v>
      </c>
      <c r="M312" s="289">
        <f t="shared" si="58"/>
        <v>35.283018867924525</v>
      </c>
    </row>
    <row r="313" spans="1:13" s="155" customFormat="1" x14ac:dyDescent="0.2">
      <c r="A313" s="130" t="s">
        <v>211</v>
      </c>
      <c r="B313" s="219">
        <f t="shared" si="53"/>
        <v>651</v>
      </c>
      <c r="C313" s="198">
        <f t="shared" si="59"/>
        <v>3453</v>
      </c>
      <c r="D313" s="198">
        <f t="shared" si="59"/>
        <v>6267</v>
      </c>
      <c r="E313" s="198"/>
      <c r="F313" s="288">
        <f t="shared" si="54"/>
        <v>5.3041474654377883</v>
      </c>
      <c r="G313" s="288">
        <f t="shared" si="55"/>
        <v>9.6267281105990783</v>
      </c>
      <c r="H313" s="219">
        <f t="shared" si="56"/>
        <v>731</v>
      </c>
      <c r="I313" s="198">
        <f t="shared" si="60"/>
        <v>3953</v>
      </c>
      <c r="J313" s="198">
        <f t="shared" si="60"/>
        <v>6767</v>
      </c>
      <c r="K313" s="198"/>
      <c r="L313" s="288">
        <f t="shared" si="57"/>
        <v>5.4076607387140907</v>
      </c>
      <c r="M313" s="289">
        <f t="shared" si="58"/>
        <v>9.2571819425444595</v>
      </c>
    </row>
    <row r="314" spans="1:13" s="155" customFormat="1" x14ac:dyDescent="0.2">
      <c r="A314" s="193" t="s">
        <v>212</v>
      </c>
      <c r="B314" s="221">
        <f t="shared" si="53"/>
        <v>0</v>
      </c>
      <c r="C314" s="222"/>
      <c r="D314" s="222"/>
      <c r="E314" s="222"/>
      <c r="F314" s="199" t="str">
        <f t="shared" si="54"/>
        <v/>
      </c>
      <c r="G314" s="199" t="str">
        <f t="shared" si="55"/>
        <v/>
      </c>
      <c r="H314" s="221">
        <f t="shared" si="56"/>
        <v>0</v>
      </c>
      <c r="I314" s="222"/>
      <c r="J314" s="222"/>
      <c r="K314" s="222"/>
      <c r="L314" s="199" t="str">
        <f t="shared" si="57"/>
        <v/>
      </c>
      <c r="M314" s="200" t="str">
        <f t="shared" si="58"/>
        <v/>
      </c>
    </row>
    <row r="315" spans="1:13" x14ac:dyDescent="0.3">
      <c r="A315" s="120" t="s">
        <v>50</v>
      </c>
    </row>
    <row r="318" spans="1:13" x14ac:dyDescent="0.3">
      <c r="A318" s="410" t="s">
        <v>98</v>
      </c>
      <c r="B318" s="411">
        <v>2013</v>
      </c>
      <c r="C318" s="412"/>
      <c r="D318" s="411">
        <v>2014</v>
      </c>
      <c r="E318" s="412"/>
      <c r="F318" s="413">
        <v>2015</v>
      </c>
      <c r="G318" s="414"/>
      <c r="H318" s="414">
        <v>2016</v>
      </c>
      <c r="I318" s="415"/>
      <c r="J318" s="411">
        <v>2017</v>
      </c>
      <c r="K318" s="412"/>
      <c r="L318" s="411">
        <v>2018</v>
      </c>
      <c r="M318" s="412"/>
    </row>
    <row r="319" spans="1:13" x14ac:dyDescent="0.3">
      <c r="A319" s="410"/>
      <c r="B319" s="232" t="s">
        <v>99</v>
      </c>
      <c r="C319" s="232" t="s">
        <v>85</v>
      </c>
      <c r="D319" s="232" t="s">
        <v>99</v>
      </c>
      <c r="E319" s="232" t="s">
        <v>85</v>
      </c>
      <c r="F319" s="232" t="s">
        <v>99</v>
      </c>
      <c r="G319" s="232" t="s">
        <v>85</v>
      </c>
      <c r="H319" s="232" t="s">
        <v>99</v>
      </c>
      <c r="I319" s="232" t="s">
        <v>85</v>
      </c>
      <c r="J319" s="232" t="s">
        <v>99</v>
      </c>
      <c r="K319" s="232" t="s">
        <v>85</v>
      </c>
      <c r="L319" s="232" t="s">
        <v>99</v>
      </c>
      <c r="M319" s="232" t="s">
        <v>85</v>
      </c>
    </row>
    <row r="320" spans="1:13" ht="33" x14ac:dyDescent="0.3">
      <c r="A320" s="233" t="s">
        <v>213</v>
      </c>
      <c r="B320" s="234">
        <v>46</v>
      </c>
      <c r="C320" s="235">
        <f>IF(B320=0,"",B320*100/D106)</f>
        <v>100</v>
      </c>
      <c r="D320" s="234">
        <v>57</v>
      </c>
      <c r="E320" s="235">
        <f>IF(D320=0,"",D320*100/G106)</f>
        <v>100</v>
      </c>
      <c r="F320" s="236">
        <v>65</v>
      </c>
      <c r="G320" s="235">
        <f>IF(F320=0,"",F320*100/J106)</f>
        <v>100</v>
      </c>
      <c r="H320" s="234">
        <v>65</v>
      </c>
      <c r="I320" s="235">
        <f>IF(H320=0,"",H320*100/M106)</f>
        <v>100</v>
      </c>
      <c r="J320" s="234">
        <v>66</v>
      </c>
      <c r="K320" s="235">
        <f>IF(J320=0,"",J320*100/P106)</f>
        <v>100</v>
      </c>
      <c r="L320" s="234">
        <v>66</v>
      </c>
      <c r="M320" s="237">
        <f>IF(L320=0,"",L320*100/S106)</f>
        <v>100</v>
      </c>
    </row>
  </sheetData>
  <mergeCells count="195">
    <mergeCell ref="A304:A306"/>
    <mergeCell ref="B304:G304"/>
    <mergeCell ref="H304:M304"/>
    <mergeCell ref="A318:A319"/>
    <mergeCell ref="B318:C318"/>
    <mergeCell ref="D318:E318"/>
    <mergeCell ref="F318:G318"/>
    <mergeCell ref="H318:I318"/>
    <mergeCell ref="J318:K318"/>
    <mergeCell ref="L318:M318"/>
    <mergeCell ref="A278:AB278"/>
    <mergeCell ref="A281:M281"/>
    <mergeCell ref="A282:A284"/>
    <mergeCell ref="B282:G282"/>
    <mergeCell ref="H282:M282"/>
    <mergeCell ref="A293:A295"/>
    <mergeCell ref="B293:G293"/>
    <mergeCell ref="H293:M293"/>
    <mergeCell ref="A269:A270"/>
    <mergeCell ref="A273:T273"/>
    <mergeCell ref="A275:A276"/>
    <mergeCell ref="B275:C275"/>
    <mergeCell ref="D275:E275"/>
    <mergeCell ref="F275:G275"/>
    <mergeCell ref="H275:I275"/>
    <mergeCell ref="J275:K275"/>
    <mergeCell ref="L275:M275"/>
    <mergeCell ref="L255:M255"/>
    <mergeCell ref="N255:O255"/>
    <mergeCell ref="A261:A262"/>
    <mergeCell ref="B261:C261"/>
    <mergeCell ref="D261:E261"/>
    <mergeCell ref="F261:G261"/>
    <mergeCell ref="H261:I261"/>
    <mergeCell ref="J261:K261"/>
    <mergeCell ref="L261:M261"/>
    <mergeCell ref="A255:A256"/>
    <mergeCell ref="B255:C255"/>
    <mergeCell ref="D255:E255"/>
    <mergeCell ref="F255:G255"/>
    <mergeCell ref="H255:I255"/>
    <mergeCell ref="J255:K255"/>
    <mergeCell ref="B253:C253"/>
    <mergeCell ref="D253:E253"/>
    <mergeCell ref="F253:G253"/>
    <mergeCell ref="H253:I253"/>
    <mergeCell ref="J253:K253"/>
    <mergeCell ref="L253:M253"/>
    <mergeCell ref="L247:M247"/>
    <mergeCell ref="B249:C249"/>
    <mergeCell ref="D249:E249"/>
    <mergeCell ref="H249:I249"/>
    <mergeCell ref="J249:K249"/>
    <mergeCell ref="L249:M249"/>
    <mergeCell ref="A247:A248"/>
    <mergeCell ref="B247:C247"/>
    <mergeCell ref="D247:E247"/>
    <mergeCell ref="F247:G247"/>
    <mergeCell ref="H247:I247"/>
    <mergeCell ref="J247:K247"/>
    <mergeCell ref="A240:AE240"/>
    <mergeCell ref="A241:AE241"/>
    <mergeCell ref="A242:AE242"/>
    <mergeCell ref="A243:Y243"/>
    <mergeCell ref="A244:Y244"/>
    <mergeCell ref="A246:O246"/>
    <mergeCell ref="N218:P218"/>
    <mergeCell ref="Q218:S218"/>
    <mergeCell ref="C219:D219"/>
    <mergeCell ref="F219:G219"/>
    <mergeCell ref="I219:J219"/>
    <mergeCell ref="L219:M219"/>
    <mergeCell ref="O219:P219"/>
    <mergeCell ref="R219:S219"/>
    <mergeCell ref="L192:M192"/>
    <mergeCell ref="A218:A220"/>
    <mergeCell ref="B218:D218"/>
    <mergeCell ref="E218:G218"/>
    <mergeCell ref="H218:J218"/>
    <mergeCell ref="K218:M218"/>
    <mergeCell ref="A192:A193"/>
    <mergeCell ref="B192:C192"/>
    <mergeCell ref="D192:E192"/>
    <mergeCell ref="F192:G192"/>
    <mergeCell ref="H192:I192"/>
    <mergeCell ref="J192:K192"/>
    <mergeCell ref="A162:AE162"/>
    <mergeCell ref="A163:AE163"/>
    <mergeCell ref="A167:A168"/>
    <mergeCell ref="B167:C167"/>
    <mergeCell ref="D167:E167"/>
    <mergeCell ref="F167:G167"/>
    <mergeCell ref="H167:I167"/>
    <mergeCell ref="J167:K167"/>
    <mergeCell ref="L167:M167"/>
    <mergeCell ref="A155:O155"/>
    <mergeCell ref="A156:A157"/>
    <mergeCell ref="B156:C156"/>
    <mergeCell ref="D156:E156"/>
    <mergeCell ref="F156:G156"/>
    <mergeCell ref="H156:I156"/>
    <mergeCell ref="J156:K156"/>
    <mergeCell ref="L156:M156"/>
    <mergeCell ref="Q125:S125"/>
    <mergeCell ref="A139:M139"/>
    <mergeCell ref="A140:A141"/>
    <mergeCell ref="B140:C140"/>
    <mergeCell ref="D140:E140"/>
    <mergeCell ref="F140:G140"/>
    <mergeCell ref="H140:I140"/>
    <mergeCell ref="J140:K140"/>
    <mergeCell ref="L140:M140"/>
    <mergeCell ref="A125:A126"/>
    <mergeCell ref="B125:D125"/>
    <mergeCell ref="E125:G125"/>
    <mergeCell ref="H125:J125"/>
    <mergeCell ref="K125:M125"/>
    <mergeCell ref="N125:P125"/>
    <mergeCell ref="A110:V110"/>
    <mergeCell ref="A112:A113"/>
    <mergeCell ref="B112:D112"/>
    <mergeCell ref="E112:G112"/>
    <mergeCell ref="H112:J112"/>
    <mergeCell ref="K112:M112"/>
    <mergeCell ref="N112:P112"/>
    <mergeCell ref="Q112:S112"/>
    <mergeCell ref="B104:D104"/>
    <mergeCell ref="E104:G104"/>
    <mergeCell ref="H104:J104"/>
    <mergeCell ref="K104:M104"/>
    <mergeCell ref="N104:P104"/>
    <mergeCell ref="Q104:S104"/>
    <mergeCell ref="A87:S87"/>
    <mergeCell ref="A89:A91"/>
    <mergeCell ref="B89:S89"/>
    <mergeCell ref="B90:G90"/>
    <mergeCell ref="H90:M90"/>
    <mergeCell ref="N90:S90"/>
    <mergeCell ref="A74:S74"/>
    <mergeCell ref="B75:G75"/>
    <mergeCell ref="H75:M75"/>
    <mergeCell ref="N75:S75"/>
    <mergeCell ref="A80:S80"/>
    <mergeCell ref="B81:G81"/>
    <mergeCell ref="H81:M81"/>
    <mergeCell ref="N81:S81"/>
    <mergeCell ref="A62:S62"/>
    <mergeCell ref="B63:G63"/>
    <mergeCell ref="H63:M63"/>
    <mergeCell ref="N63:S63"/>
    <mergeCell ref="B69:G69"/>
    <mergeCell ref="H69:M69"/>
    <mergeCell ref="N69:S69"/>
    <mergeCell ref="B51:F51"/>
    <mergeCell ref="H51:M51"/>
    <mergeCell ref="N51:S51"/>
    <mergeCell ref="B57:F57"/>
    <mergeCell ref="H57:M57"/>
    <mergeCell ref="N57:S57"/>
    <mergeCell ref="A48:S48"/>
    <mergeCell ref="S26:S28"/>
    <mergeCell ref="T26:T28"/>
    <mergeCell ref="U26:U28"/>
    <mergeCell ref="Q27:R27"/>
    <mergeCell ref="A21:Q21"/>
    <mergeCell ref="A22:Q22"/>
    <mergeCell ref="A23:Q23"/>
    <mergeCell ref="A24:T24"/>
    <mergeCell ref="A26:A28"/>
    <mergeCell ref="B26:B28"/>
    <mergeCell ref="C26:C28"/>
    <mergeCell ref="D26:D28"/>
    <mergeCell ref="E26:I26"/>
    <mergeCell ref="J26:J28"/>
    <mergeCell ref="E27:E28"/>
    <mergeCell ref="F27:F28"/>
    <mergeCell ref="G27:G28"/>
    <mergeCell ref="H27:H28"/>
    <mergeCell ref="I27:I28"/>
    <mergeCell ref="O27:P27"/>
    <mergeCell ref="K26:M27"/>
    <mergeCell ref="N26:N28"/>
    <mergeCell ref="O26:R26"/>
    <mergeCell ref="A15:Q15"/>
    <mergeCell ref="A16:Q16"/>
    <mergeCell ref="A17:Q17"/>
    <mergeCell ref="A18:Q18"/>
    <mergeCell ref="A19:Q19"/>
    <mergeCell ref="A20:Q20"/>
    <mergeCell ref="B3:S3"/>
    <mergeCell ref="C5:G5"/>
    <mergeCell ref="B7:Q7"/>
    <mergeCell ref="B8:Q8"/>
    <mergeCell ref="B9:Q9"/>
    <mergeCell ref="A14:Q14"/>
  </mergeCells>
  <dataValidations count="7">
    <dataValidation type="whole" showInputMessage="1" showErrorMessage="1" errorTitle="Validar" error="Se debe declarar valores numéricos que estén en el rango de 0 a 99999999" sqref="H45:H46 F29:F44 M29:M37">
      <formula1>0</formula1>
      <formula2>9999999</formula2>
    </dataValidation>
    <dataValidation type="decimal" allowBlank="1" showInputMessage="1" showErrorMessage="1" errorTitle="Validar" error="Se debe declarar valores numéricos que estén en el rango de 0 a 99999999" sqref="L225:L228 L233:L239 H218 F233:F239 N218 Q237:Q239 Q218 B218 E218 C233:C239 F225:F228 N237:N239 B206:B216 F216 C225:C228 T216 B194:B203 J194:J203 F199:F203 P216 R216 K218 H194:H203 V216 D206:D216 D194:D203 H206:H216 J206:J216 L206:L216 L194:L203">
      <formula1>0</formula1>
      <formula2>999999.999999</formula2>
    </dataValidation>
    <dataValidation type="whole" showInputMessage="1" showErrorMessage="1" errorTitle="Validar" error="Se debe declarar valores numéricos que estén en el rango de 0 a 99999999" sqref="F153 C298:D302 N114:O123 B106:C107 E106:F107 O189:O190 K114:L123 E114:F123 H117:I117 M189:M190 H189:H190 F189:F190 D189:D190 B189:B190 Q189:Q190 B92:S99 O106:O107 K106:L107 L144:L153 D174:D186 D169:D172 J174:J186 H169:H172 B169:B172 B174:B186 F169:F172 F174:F186 H174:H186 L169:L172 J169:J172 H296:K303 B307:E314 L174:L186 J144:J153 B145:B153 H144:H153 D153 Q114:R123 B114:C123 Q106:R107 B263:M265 B285:E292 N107 H285:K292 H307:K314">
      <formula1>0</formula1>
      <formula2>999999</formula2>
    </dataValidation>
    <dataValidation type="whole" allowBlank="1" showInputMessage="1" showErrorMessage="1" errorTitle="Validar" error="Se debe declarar valores numéricos que estén en el rango de 0 a 99999999" sqref="D250:D252 H250:H252 J250:J252 B250:B252 L250:L252 B249:M249">
      <formula1>0</formula1>
      <formula2>999999</formula2>
    </dataValidation>
    <dataValidation showInputMessage="1" showErrorMessage="1" errorTitle="Validar" error="Se debe declarar valores numéricos que estén en el rango de 0 a 99999999" sqref="I85:R86 N71:S72 N59:S60 B79:W79 B77:T78 B83:S84"/>
    <dataValidation type="whole" showInputMessage="1" showErrorMessage="1" errorTitle="Validar" error="Se debe declarar valores numéricos que estén en el rango de 0 a 99999999" sqref="B85:H86 B61:T61 B55:W55 B53:S54 B59:M60 B67:W67 B65:S66 B71:M72 B73:W73">
      <formula1>1</formula1>
      <formula2>999999</formula2>
    </dataValidation>
    <dataValidation type="whole" showInputMessage="1" showErrorMessage="1" errorTitle="Validar" error="Se debe declarar valores numéricos que estén en el rango de 0 a 99999999_x000a__x000a_Es obligatorio declarar el número de profesores que laboran en la institución._x000a_" sqref="N106">
      <formula1>1</formula1>
      <formula2>999999</formula2>
    </dataValidation>
  </dataValidations>
  <printOptions horizontalCentered="1"/>
  <pageMargins left="0.47244094488188981" right="0.47244094488188981" top="0.51181102362204722" bottom="0.55118110236220474" header="0.31496062992125984" footer="0.31496062992125984"/>
  <pageSetup scale="40" fitToHeight="13" orientation="landscape" r:id="rId1"/>
  <rowBreaks count="6" manualBreakCount="6">
    <brk id="73" max="21" man="1"/>
    <brk id="124" max="21" man="1"/>
    <brk id="165" max="21" man="1"/>
    <brk id="204" max="21" man="1"/>
    <brk id="244" max="21" man="1"/>
    <brk id="292"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FormatoDES</vt:lpstr>
      <vt:lpstr>FormatoDES!Área_de_impresión</vt:lpstr>
      <vt:lpstr>FormatoDES!Títulos_a_imprimir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2016-01-22T00:54:21Z</dcterms:created>
  <dcterms:modified xsi:type="dcterms:W3CDTF">2016-02-20T00:44:20Z</dcterms:modified>
</cp:coreProperties>
</file>